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61e62302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at Load Calculator" sheetId="1" r:id="Rb12375ad8cdd46a3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B21" authorId="0">
      <x:text>
        <x:r>
          <x:t>Enter your project's coincident outdoor design dry bulb and RH — do not use these defaults for a certified calculation. Source your local design conditions from ASHRAE Climatic Design Conditions or the applicable local code.</x:t>
        </x:r>
      </x:text>
    </x:comment>
    <x:comment ref="B59" authorId="0">
      <x:text>
        <x:r>
          <x:t>Sensible heat factor 1.23 W per (L/s x K) is the standard air sensible-heat constant at sea-level air density.</x:t>
        </x:r>
      </x:text>
    </x:comment>
    <x:comment ref="B65" authorId="0">
      <x:text>
        <x:r>
          <x:t>Latent load = 3010 x flow(m3/s) x humidity-ratio difference (kg/kg), using the Magnus approximation for saturation vapor pressure from each design dry bulb/RH pair (see columns F-G). This is a standard simplified psychrometric method for preliminary sizing, not a full ASHRAE psychrometric chart calculation.</x:t>
        </x:r>
      </x:text>
    </x:comment>
    <x:comment ref="D29" authorId="0">
      <x:text>
        <x:r>
          <x:t>Peak solar heat gain factor by orientation, W/m2 of glazing — preliminary hot-climate example values, not certified weather data. Adjust to your project's ASHRAE clear-sky solar data.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<x:sst xmlns:x="http://schemas.openxmlformats.org/spreadsheetml/2006/main">
  <x:si>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BuildMEP Free Heat Load Calculator</x:t>
  </x:si>
  <x:si>
    <x:t xml:space="preserve">Room-by-room cooling load estimate (sensible + latent) — SI units. Fill in the yellow cells.</x:t>
  </x:si>
  <x:si>
    <x:t xml:space="preserve">This offline calculator uses standard simplified cooling-load formulas and is independent from BuildMEP's live web calculator — the two are not guaranteed to return identical results, since each uses its own internal assumptions.</x:t>
  </x:si>
  <x:si>
    <x:t xml:space="preserve">1. Project / Location</x:t>
  </x:si>
  <x:si>
    <x:t xml:space="preserve">Project or room reference</x:t>
  </x:si>
  <x:si>
    <x:t xml:space="preserve">Office - Level 2 - Room 201</x:t>
  </x:si>
  <x:si>
    <x:t xml:space="preserve">Location</x:t>
  </x:si>
  <x:si>
    <x:t xml:space="preserve">Doha, Qatar</x:t>
  </x:si>
  <x:si>
    <x:t xml:space="preserve">Office</x:t>
  </x:si>
  <x:si>
    <x:t xml:space="preserve">2. Room Geometry</x:t>
  </x:si>
  <x:si>
    <x:t xml:space="preserve">Room length</x:t>
  </x:si>
  <x:si>
    <x:t xml:space="preserve">m</x:t>
  </x:si>
  <x:si>
    <x:t xml:space="preserve">Room width</x:t>
  </x:si>
  <x:si>
    <x:t xml:space="preserve">Clear (ceiling) height</x:t>
  </x:si>
  <x:si>
    <x:t xml:space="preserve">Floor area (calculated)</x:t>
  </x:si>
  <x:si>
    <x:t xml:space="preserve">m²</x:t>
  </x:si>
  <x:si>
    <x:t xml:space="preserve">Room volume (calculated)</x:t>
  </x:si>
  <x:si>
    <x:t xml:space="preserve">m³</x:t>
  </x:si>
  <x:si>
    <x:t xml:space="preserve">3. Indoor and Outdoor Design Conditions</x:t>
  </x:si>
  <x:si>
    <x:t xml:space="preserve">Dry bulb (°C)</x:t>
  </x:si>
  <x:si>
    <x:t xml:space="preserve">RH (%)</x:t>
  </x:si>
  <x:si>
    <x:t xml:space="preserve">Indoor design condition</x:t>
  </x:si>
  <x:si>
    <x:t xml:space="preserve">Outdoor design condition</x:t>
  </x:si>
  <x:si>
    <x:t xml:space="preserve">Design temperature difference (calculated)</x:t>
  </x:si>
  <x:si>
    <x:t xml:space="preserve">K</x:t>
  </x:si>
  <x:si>
    <x:t xml:space="preserve">4. Envelope: Construction / Exposure</x:t>
  </x:si>
  <x:si>
    <x:t xml:space="preserve">Orientation</x:t>
  </x:si>
  <x:si>
    <x:t xml:space="preserve">Net wall (m²)</x:t>
  </x:si>
  <x:si>
    <x:t xml:space="preserve">Glazing (m²)</x:t>
  </x:si>
  <x:si>
    <x:t xml:space="preserve">Solar factor (W/m²)</x:t>
  </x:si>
  <x:si>
    <x:t xml:space="preserve">North</x:t>
  </x:si>
  <x:si>
    <x:t xml:space="preserve">East</x:t>
  </x:si>
  <x:si>
    <x:t xml:space="preserve">South</x:t>
  </x:si>
  <x:si>
    <x:t xml:space="preserve">West</x:t>
  </x:si>
  <x:si>
    <x:t xml:space="preserve">Wall U-value</x:t>
  </x:si>
  <x:si>
    <x:t xml:space="preserve">W/m²·K</x:t>
  </x:si>
  <x:si>
    <x:t xml:space="preserve">Glass U-value</x:t>
  </x:si>
  <x:si>
    <x:t xml:space="preserve">Glass SHGC</x:t>
  </x:si>
  <x:si>
    <x:t xml:space="preserve">Shading multiplier (1.0 = unshaded)</x:t>
  </x:si>
  <x:si>
    <x:t xml:space="preserve">Roof U-value (0 if roof not exposed)</x:t>
  </x:si>
  <x:si>
    <x:t xml:space="preserve">External door area</x:t>
  </x:si>
  <x:si>
    <x:t xml:space="preserve">Door U-value</x:t>
  </x:si>
  <x:si>
    <x:t xml:space="preserve">5. Internal Loads: People, Lighting, Equipment</x:t>
  </x:si>
  <x:si>
    <x:t xml:space="preserve">Number of people</x:t>
  </x:si>
  <x:si>
    <x:t xml:space="preserve">Sensible heat per person</x:t>
  </x:si>
  <x:si>
    <x:t xml:space="preserve">W/person</x:t>
  </x:si>
  <x:si>
    <x:t xml:space="preserve">Latent heat per person</x:t>
  </x:si>
  <x:si>
    <x:t xml:space="preserve">Occupancy / diversity factor (0-1)</x:t>
  </x:si>
  <x:si>
    <x:t xml:space="preserve">Lighting load density</x:t>
  </x:si>
  <x:si>
    <x:t xml:space="preserve">W/m²</x:t>
  </x:si>
  <x:si>
    <x:t xml:space="preserve">Equipment load density</x:t>
  </x:si>
  <x:si>
    <x:t xml:space="preserve">6. Outdoor Air: Ventilation and Infiltration</x:t>
  </x:si>
  <x:si>
    <x:t xml:space="preserve">Ventilation air flow</x:t>
  </x:si>
  <x:si>
    <x:t xml:space="preserve">L/s</x:t>
  </x:si>
  <x:si>
    <x:t xml:space="preserve">Infiltration rate</x:t>
  </x:si>
  <x:si>
    <x:t xml:space="preserve">ACH</x:t>
  </x:si>
  <x:si>
    <x:t xml:space="preserve">Results</x:t>
  </x:si>
  <x:si>
    <x:t xml:space="preserve">Envelope conduction (walls, roof, doors)</x:t>
  </x:si>
  <x:si>
    <x:t xml:space="preserve">W</x:t>
  </x:si>
  <x:si>
    <x:t xml:space="preserve">Glazing conduction</x:t>
  </x:si>
  <x:si>
    <x:t xml:space="preserve">Glazing solar gain</x:t>
  </x:si>
  <x:si>
    <x:t xml:space="preserve">People — sensible</x:t>
  </x:si>
  <x:si>
    <x:t xml:space="preserve">People — latent</x:t>
  </x:si>
  <x:si>
    <x:t xml:space="preserve">Lighting</x:t>
  </x:si>
  <x:si>
    <x:t xml:space="preserve">Equipment</x:t>
  </x:si>
  <x:si>
    <x:t xml:space="preserve">Ventilation — sensible</x:t>
  </x:si>
  <x:si>
    <x:t xml:space="preserve">Infiltration air flow (calculated)</x:t>
  </x:si>
  <x:si>
    <x:t xml:space="preserve">Infiltration — sensible</x:t>
  </x:si>
  <x:si>
    <x:t xml:space="preserve">Humidity ratio check (kg water / kg dry air)</x:t>
  </x:si>
  <x:si>
    <x:t xml:space="preserve">Outdoor humidity ratio</x:t>
  </x:si>
  <x:si>
    <x:t xml:space="preserve">Indoor humidity ratio</x:t>
  </x:si>
  <x:si>
    <x:t xml:space="preserve">Ventilation + infiltration — latent</x:t>
  </x:si>
  <x:si>
    <x:t xml:space="preserve">Totals</x:t>
  </x:si>
  <x:si>
    <x:t xml:space="preserve">Total sensible load</x:t>
  </x:si>
  <x:si>
    <x:t xml:space="preserve">kW</x:t>
  </x:si>
  <x:si>
    <x:t xml:space="preserve">Total latent load</x:t>
  </x:si>
  <x:si>
    <x:t xml:space="preserve">TOTAL COOLING LOAD</x:t>
  </x:si>
  <x:si>
    <x:t xml:space="preserve">Total cooling load in Tons of Refrigeration</x:t>
  </x:si>
  <x:si>
    <x:t xml:space="preserve">TR</x:t>
  </x:si>
  <x:si>
    <x:t xml:space="preserve">Sensible heat ratio (SHR)</x:t>
  </x:si>
  <x:si>
    <x:t xml:space="preserve">Load density (calculated)</x:t>
  </x:si>
  <x:si>
    <x:t xml:space="preserve">Safety / allowance margin</x:t>
  </x:si>
</x:sst>
</file>

<file path=xl/styles.xml><?xml version="1.0" encoding="utf-8"?>
<x:styleSheet xmlns:x="http://schemas.openxmlformats.org/spreadsheetml/2006/main">
  <x:numFmts count="8">
    <x:numFmt numFmtId="164" formatCode="General"/>
    <x:numFmt numFmtId="165" formatCode="General"/>
    <x:numFmt numFmtId="166" formatCode="#,##0"/>
    <x:numFmt numFmtId="167" formatCode="#,##0.0"/>
    <x:numFmt numFmtId="168" formatCode="0.00000"/>
    <x:numFmt numFmtId="169" formatCode="0.00"/>
    <x:numFmt numFmtId="170" formatCode="0.0"/>
    <x:numFmt numFmtId="200" formatCode="0%"/>
  </x:numFmts>
  <x:fonts count="18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0F2747"/>
      <x:name val="Arial"/>
    </x:font>
    <x:font>
      <x:i/>
      <x:sz val="10"/>
      <x:color rgb="FF555555"/>
      <x:name val="Arial"/>
    </x:font>
    <x:font>
      <x:i/>
      <x:sz val="9"/>
      <x:color rgb="FF990000"/>
      <x:name val="Arial"/>
    </x:font>
    <x:font>
      <x:b/>
      <x:sz val="12"/>
      <x:color rgb="FFFFFFFF"/>
      <x:name val="Arial"/>
    </x:font>
    <x:font>
      <x:sz val="10"/>
      <x:name val="Arial"/>
    </x:font>
    <x:font>
      <x:sz val="10"/>
      <x:color rgb="FF0000FF"/>
      <x:name val="Arial"/>
    </x:font>
    <x:font>
      <x:b/>
      <x:sz val="10"/>
      <x:color rgb="FF0F2747"/>
      <x:name val="Arial"/>
    </x:font>
    <x:font>
      <x:b/>
      <x:sz val="12"/>
      <x:color rgb="FF0F2747"/>
      <x:name val="Arial"/>
    </x:font>
    <x:font>
      <x:sz val="10"/>
      <x:color rgb="FFFFFFFF"/>
      <x:name val="Arial"/>
    </x:font>
    <x:font>
      <x:b/>
      <x:sz val="20"/>
      <x:color rgb="FF105ED8"/>
      <x:name val="Arial"/>
    </x:font>
    <x:font>
      <x:i/>
      <x:sz val="9"/>
      <x:color rgb="FF555555"/>
      <x:name val="Arial"/>
    </x:font>
    <x:font>
      <x:sz val="10"/>
      <x:name val="Arial"/>
      <x:family val="2"/>
    </x:font>
    <x:font>
      <x:b/>
      <x:sz val="11"/>
      <x:color rgb="FF17365D"/>
      <x:name val="Arial"/>
      <x:family val="2"/>
    </x:font>
    <x:font>
      <x:sz val="10"/>
      <x:color rgb="FF595959"/>
      <x:name val="Arial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FFF7CC"/>
      </x:patternFill>
    </x:fill>
    <x:fill>
      <x:patternFill patternType="solid">
        <x:fgColor rgb="FFEAF1FB"/>
      </x:patternFill>
    </x:fill>
    <x:fill>
      <x:patternFill patternType="solid">
        <x:fgColor rgb="FFF2F4F7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CCCC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1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1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1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1" applyAlignment="1" applyProtection="0">
      <x:alignment horizontal="general" vertical="center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3" borderId="1" xfId="0" applyFont="1" applyBorder="1" applyAlignment="1" applyProtection="0">
      <x:alignment horizontal="right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1" xfId="0" applyFont="1" applyBorder="1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3" borderId="1" xfId="0" applyFont="1" applyBorder="1" applyAlignment="0" applyProtection="0">
      <x:alignment horizontal="general" vertical="bottom" wrapText="0" shrinkToFit="0"/>
      <x:protection locked="1" hidden="0"/>
    </x:xf>
    <x:xf numFmtId="166" fontId="8" fillId="0" borderId="1" xfId="0" applyFont="1" applyBorder="1" applyAlignment="0" applyProtection="0">
      <x:alignment horizontal="general" vertical="bottom" wrapText="0" shrinkToFit="0"/>
      <x:protection locked="1" hidden="0"/>
    </x:xf>
    <x:xf numFmtId="167" fontId="8" fillId="0" borderId="1" xfId="0" applyFont="1" applyBorder="1" applyAlignment="0" applyProtection="0">
      <x:alignment horizontal="general" vertical="bottom" wrapText="0" shrinkToFit="0"/>
      <x:protection locked="1" hidden="0"/>
    </x:xf>
    <x:xf numFmtId="168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9" fontId="11" fillId="0" borderId="1" xfId="0" applyFont="1" applyBorder="1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9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12" fillId="2" borderId="0" xfId="0" applyFont="1" applyBorder="0" applyAlignment="0" applyProtection="0">
      <x:alignment horizontal="general" vertical="bottom" wrapText="0" shrinkToFit="0"/>
      <x:protection locked="1" hidden="0"/>
    </x:xf>
    <x:xf numFmtId="169" fontId="8" fillId="0" borderId="1" xfId="0" applyFont="1" applyBorder="1" applyAlignment="0" applyProtection="0">
      <x:alignment horizontal="general" vertical="bottom" wrapText="0" shrinkToFit="0"/>
      <x:protection locked="1" hidden="0"/>
    </x:xf>
    <x:xf numFmtId="164" fontId="11" fillId="4" borderId="0" xfId="0" applyFont="1" applyBorder="0" applyAlignment="0" applyProtection="0">
      <x:alignment horizontal="general" vertical="bottom" wrapText="0" shrinkToFit="0"/>
      <x:protection locked="1" hidden="0"/>
    </x:xf>
    <x:xf numFmtId="170" fontId="13" fillId="4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4" borderId="0" xfId="0" applyFont="1" applyBorder="0" applyAlignment="0" applyProtection="0">
      <x:alignment horizontal="general" vertical="bottom" wrapText="0" shrinkToFit="0"/>
      <x:protection locked="1" hidden="0"/>
    </x:xf>
    <x:xf numFmtId="164" fontId="14" fillId="0" borderId="0" xfId="0" applyFont="1" applyBorder="1" applyAlignment="1" applyProtection="0">
      <x:alignment horizontal="general" vertical="bottom" wrapText="1" shrinkToFit="0"/>
      <x:protection locked="1" hidden="0"/>
    </x:xf>
    <x:xf numFmtId="164" fontId="14" fillId="0" borderId="0" xfId="0" applyFont="1" applyBorder="1" applyAlignment="0" applyProtection="0">
      <x:alignment horizontal="general" vertical="bottom" wrapText="0" shrinkToFit="0"/>
      <x:protection locked="1" hidden="0"/>
    </x:xf>
    <x:xf numFmtId="164" fontId="0" fillId="5" borderId="0" xfId="0" applyNumberFormat="1" applyFont="1" applyFill="1" applyBorder="1" applyAlignment="1">
      <x:alignment horizontal="general" vertical="bottom" wrapText="0"/>
    </x:xf>
    <x:xf numFmtId="164" fontId="16" fillId="5" borderId="0" xfId="0" applyNumberFormat="1" applyFont="1" applyFill="1" applyBorder="1" applyAlignment="1">
      <x:alignment horizontal="general" vertical="bottom" wrapText="0"/>
    </x:xf>
    <x:xf numFmtId="164" fontId="16" fillId="5" borderId="0" xfId="0" applyNumberFormat="1" applyFont="1" applyFill="1" applyBorder="1" applyAlignment="1">
      <x:alignment horizontal="general" vertical="bottom" wrapText="1"/>
    </x:xf>
    <x:xf numFmtId="164" fontId="16" fillId="5" borderId="0" xfId="0" applyNumberFormat="1" applyFont="1" applyFill="1" applyBorder="1" applyAlignment="1">
      <x:alignment horizontal="general" vertical="center" wrapText="1"/>
    </x:xf>
    <x:xf numFmtId="164" fontId="17" fillId="0" borderId="0" xfId="0" applyNumberFormat="1" applyFont="1" applyFill="1" applyBorder="1" applyAlignment="1">
      <x:alignment horizontal="general" vertical="bottom" wrapText="0"/>
    </x:xf>
    <x:xf numFmtId="164" fontId="17" fillId="0" borderId="0" xfId="0" applyNumberFormat="1" applyFont="1" applyFill="1" applyBorder="1" applyAlignment="1">
      <x:alignment horizontal="general" vertical="bottom" wrapText="1"/>
    </x:xf>
    <x:xf numFmtId="164" fontId="17" fillId="0" borderId="0" xfId="0" applyNumberFormat="1" applyFont="1" applyFill="1" applyBorder="1" applyAlignment="1">
      <x:alignment horizontal="general" vertical="center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9" fillId="3" borderId="1" xfId="0" applyNumberFormat="1" applyFont="1" applyFill="1" applyBorder="1" applyAlignment="1">
      <x:alignment horizontal="right" vertical="bottom" wrapText="1"/>
    </x:xf>
    <x:xf numFmtId="200" fontId="9" fillId="3" borderId="1" xfId="0" applyNumberFormat="1" applyFont="1" applyFill="1" applyBorder="1" applyAlignment="1">
      <x:alignment horizontal="right" vertical="bottom" wrapText="0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14" fillId="0" borderId="0" xfId="0" applyNumberFormat="1" applyFont="1" applyFill="1" applyBorder="1" applyAlignment="1">
      <x:alignment horizontal="general" vertical="bottom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990000"/>
      <x:rgbColor rgb="FF008000"/>
      <x:rgbColor rgb="FF000080"/>
      <x:rgbColor rgb="FF808000"/>
      <x:rgbColor rgb="FF800080"/>
      <x:rgbColor rgb="FF008080"/>
      <x:rgbColor rgb="FFCCCCCC"/>
      <x:rgbColor rgb="FF808080"/>
      <x:rgbColor rgb="FF9999FF"/>
      <x:rgbColor rgb="FF993366"/>
      <x:rgbColor rgb="FFFFF7CC"/>
      <x:rgbColor rgb="FFEAF1FB"/>
      <x:rgbColor rgb="FF660066"/>
      <x:rgbColor rgb="FFFF8080"/>
      <x:rgbColor rgb="FF105ED8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F2747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973e7ab424812" /><Relationship Type="http://schemas.openxmlformats.org/officeDocument/2006/relationships/theme" Target="/xl/theme/theme1.xml" Id="Rb23ff0ac1ebe48b7" /><Relationship Type="http://schemas.openxmlformats.org/officeDocument/2006/relationships/sharedStrings" Target="/xl/sharedStrings.xml" Id="R640eeffc344749e8" /><Relationship Type="http://schemas.openxmlformats.org/officeDocument/2006/relationships/worksheet" Target="/xl/worksheets/sheet1.xml" Id="Rb12375ad8cdd46a3" /><Relationship Type="http://schemas.microsoft.com/office/2017/10/relationships/person" Target="/xl/persons/person.xml" Id="Rcf59d0b047734377" /></Relationships>
</file>

<file path=xl/persons/person.xml><?xml version="1.0" encoding="utf-8"?>
<xltc:personList xmlns:xltc="http://schemas.microsoft.com/office/spreadsheetml/2018/threadedcomments">
  <xltc:person displayName="Unknown Author" id="{9FDB56CB-5B9E-80C0-1351-2751DDDBFCCD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db88b45dd31d4c1d" /><Relationship Type="http://schemas.openxmlformats.org/officeDocument/2006/relationships/vmlDrawing" Target="/xl/drawings/vmldrawing.vml" Id="Rae4b7a6eda6d4dd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46.25" hidden="0" customWidth="1"/>
    <x:col min="2" max="6" width="14" hidden="0" customWidth="1"/>
    <x:col min="7" max="7" width="40" hidden="0" customWidth="1"/>
  </x:cols>
  <x:sheetData>
    <x:row r="1" ht="19.700000762939453" hidden="0">
      <x:c r="A1" s="1" t="s">
        <x:v>0</x:v>
      </x:c>
      <x:c r="B1" s="1"/>
      <x:c r="C1" s="1"/>
      <x:c r="D1" s="1"/>
      <x:c r="E1" s="1"/>
      <x:c r="F1" s="1"/>
      <x:c r="G1" s="1"/>
    </x:row>
    <x:row r="2" ht="15" hidden="0">
      <x:c r="A2" s="2" t="s">
        <x:v>1</x:v>
      </x:c>
      <x:c r="B2" s="2"/>
      <x:c r="C2" s="2"/>
      <x:c r="D2" s="2"/>
      <x:c r="E2" s="2"/>
      <x:c r="F2" s="2"/>
      <x:c r="G2" s="2"/>
    </x:row>
    <x:row r="3" ht="30" hidden="0" customHeight="1">
      <x:c r="A3" s="34" t="str">
        <x:v>Preliminary single-room estimate. Verify project weather, envelope data and the required calculation method before final design or equipment selection.</x:v>
      </x:c>
      <x:c r="B3" s="34"/>
      <x:c r="C3" s="34"/>
      <x:c r="D3" s="34"/>
      <x:c r="E3" s="34"/>
      <x:c r="F3" s="34"/>
      <x:c r="G3" s="34"/>
    </x:row>
    <x:row r="4" ht="30" hidden="0" customHeight="1">
      <x:c r="A4" s="34" t="s">
        <x:v>2</x:v>
      </x:c>
      <x:c r="B4" s="34"/>
      <x:c r="C4" s="34"/>
      <x:c r="D4" s="34"/>
      <x:c r="E4" s="34"/>
      <x:c r="F4" s="34"/>
      <x:c r="G4" s="34"/>
    </x:row>
    <x:row r="6" ht="19.5" hidden="0" customHeight="1">
      <x:c r="A6" s="4" t="s">
        <x:v>3</x:v>
      </x:c>
      <x:c r="B6" s="4"/>
      <x:c r="C6" s="4"/>
      <x:c r="D6" s="4"/>
      <x:c r="E6" s="4"/>
      <x:c r="F6" s="4"/>
      <x:c r="G6" s="4"/>
    </x:row>
    <x:row r="7" ht="32" hidden="0" customHeight="1">
      <x:c r="A7" s="31" t="s">
        <x:v>4</x:v>
      </x:c>
      <x:c r="B7" s="32" t="s">
        <x:v>5</x:v>
      </x:c>
    </x:row>
    <x:row r="8" ht="15" hidden="0">
      <x:c r="A8" s="31" t="s">
        <x:v>6</x:v>
      </x:c>
      <x:c r="B8" s="6" t="s">
        <x:v>7</x:v>
      </x:c>
    </x:row>
    <x:row r="9" ht="15" hidden="0">
      <x:c r="A9" s="31" t="str">
        <x:v>Space use</x:v>
      </x:c>
      <x:c r="B9" s="6" t="s">
        <x:v>8</x:v>
      </x:c>
    </x:row>
    <x:row r="11" ht="19.5" hidden="0" customHeight="1">
      <x:c r="A11" s="4" t="s">
        <x:v>9</x:v>
      </x:c>
      <x:c r="B11" s="4"/>
      <x:c r="C11" s="4"/>
      <x:c r="D11" s="4"/>
      <x:c r="E11" s="4"/>
      <x:c r="F11" s="4"/>
      <x:c r="G11" s="4"/>
    </x:row>
    <x:row r="12" ht="15" hidden="0">
      <x:c r="A12" s="5" t="s">
        <x:v>10</x:v>
      </x:c>
      <x:c r="B12" s="6" t="n">
        <x:v>6</x:v>
      </x:c>
      <x:c r="C12" s="7" t="s">
        <x:v>11</x:v>
      </x:c>
    </x:row>
    <x:row r="13" ht="15" hidden="0">
      <x:c r="A13" s="5" t="s">
        <x:v>12</x:v>
      </x:c>
      <x:c r="B13" s="6" t="n">
        <x:v>5</x:v>
      </x:c>
      <x:c r="C13" s="7" t="s">
        <x:v>11</x:v>
      </x:c>
    </x:row>
    <x:row r="14" ht="15" hidden="0">
      <x:c r="A14" s="5" t="s">
        <x:v>13</x:v>
      </x:c>
      <x:c r="B14" s="6" t="n">
        <x:v>3</x:v>
      </x:c>
      <x:c r="C14" s="7" t="s">
        <x:v>11</x:v>
      </x:c>
    </x:row>
    <x:row r="15" ht="15" hidden="0">
      <x:c r="A15" s="5" t="s">
        <x:v>14</x:v>
      </x:c>
      <x:c r="B15" s="8" t="n">
        <x:f aca="0">IF($A$50="Inputs valid",B12*B13,"")</x:f>
        <x:v>30</x:v>
      </x:c>
      <x:c r="C15" s="7" t="s">
        <x:v>15</x:v>
      </x:c>
    </x:row>
    <x:row r="16" ht="15" hidden="0">
      <x:c r="A16" s="5" t="s">
        <x:v>16</x:v>
      </x:c>
      <x:c r="B16" s="8" t="n">
        <x:f aca="0">IF($A$50="Inputs valid",B15*B14,"")</x:f>
        <x:v>90</x:v>
      </x:c>
      <x:c r="C16" s="7" t="s">
        <x:v>17</x:v>
      </x:c>
    </x:row>
    <x:row r="18" ht="19.5" hidden="0" customHeight="1">
      <x:c r="A18" s="4" t="s">
        <x:v>18</x:v>
      </x:c>
      <x:c r="B18" s="4"/>
      <x:c r="C18" s="4"/>
      <x:c r="D18" s="4"/>
      <x:c r="E18" s="4"/>
      <x:c r="F18" s="4"/>
      <x:c r="G18" s="4"/>
    </x:row>
    <x:row r="19" ht="15" hidden="0">
      <x:c r="B19" s="9" t="s">
        <x:v>19</x:v>
      </x:c>
      <x:c r="C19" s="9" t="s">
        <x:v>20</x:v>
      </x:c>
    </x:row>
    <x:row r="20" ht="15" hidden="0">
      <x:c r="A20" s="5" t="s">
        <x:v>21</x:v>
      </x:c>
      <x:c r="B20" s="10" t="n">
        <x:v>24</x:v>
      </x:c>
      <x:c r="C20" s="10" t="n">
        <x:v>50</x:v>
      </x:c>
    </x:row>
    <x:row r="21" ht="15" hidden="0">
      <x:c r="A21" s="5" t="s">
        <x:v>22</x:v>
      </x:c>
      <x:c r="B21" s="10" t="n">
        <x:v>46</x:v>
      </x:c>
      <x:c r="C21" s="10" t="n">
        <x:v>30</x:v>
      </x:c>
    </x:row>
    <x:row r="22" ht="15" hidden="0">
      <x:c r="A22" s="5" t="s">
        <x:v>23</x:v>
      </x:c>
      <x:c r="B22" s="8" t="n">
        <x:f aca="0">IF($A$50="Inputs valid",B21-B20,"")</x:f>
        <x:v>22</x:v>
      </x:c>
      <x:c r="C22" s="7" t="s">
        <x:v>24</x:v>
      </x:c>
    </x:row>
    <x:row r="24" ht="19.5" hidden="0" customHeight="1">
      <x:c r="A24" s="4" t="s">
        <x:v>25</x:v>
      </x:c>
      <x:c r="B24" s="4"/>
      <x:c r="C24" s="4"/>
      <x:c r="D24" s="4"/>
      <x:c r="E24" s="4"/>
      <x:c r="F24" s="4"/>
      <x:c r="G24" s="4"/>
    </x:row>
    <x:row r="25" ht="15" hidden="0">
      <x:c r="A25" s="9" t="s">
        <x:v>26</x:v>
      </x:c>
      <x:c r="B25" s="9" t="s">
        <x:v>27</x:v>
      </x:c>
      <x:c r="C25" s="9" t="s">
        <x:v>28</x:v>
      </x:c>
      <x:c r="D25" s="9" t="s">
        <x:v>29</x:v>
      </x:c>
    </x:row>
    <x:row r="26" ht="15" hidden="0">
      <x:c r="A26" s="5" t="s">
        <x:v>30</x:v>
      </x:c>
      <x:c r="B26" s="10" t="n">
        <x:v>0</x:v>
      </x:c>
      <x:c r="C26" s="10" t="n">
        <x:v>0</x:v>
      </x:c>
      <x:c r="D26" s="8" t="n">
        <x:v>120</x:v>
      </x:c>
    </x:row>
    <x:row r="27" ht="15" hidden="0">
      <x:c r="A27" s="5" t="s">
        <x:v>31</x:v>
      </x:c>
      <x:c r="B27" s="10" t="n">
        <x:v>0</x:v>
      </x:c>
      <x:c r="C27" s="10" t="n">
        <x:v>0</x:v>
      </x:c>
      <x:c r="D27" s="8" t="n">
        <x:v>90</x:v>
      </x:c>
    </x:row>
    <x:row r="28" ht="15" hidden="0">
      <x:c r="A28" s="5" t="s">
        <x:v>32</x:v>
      </x:c>
      <x:c r="B28" s="10" t="n">
        <x:v>15</x:v>
      </x:c>
      <x:c r="C28" s="10" t="n">
        <x:v>3</x:v>
      </x:c>
      <x:c r="D28" s="8" t="n">
        <x:v>240</x:v>
      </x:c>
    </x:row>
    <x:row r="29" ht="15" hidden="0">
      <x:c r="A29" s="5" t="s">
        <x:v>33</x:v>
      </x:c>
      <x:c r="B29" s="10" t="n">
        <x:v>9</x:v>
      </x:c>
      <x:c r="C29" s="10" t="n">
        <x:v>6</x:v>
      </x:c>
      <x:c r="D29" s="8" t="n">
        <x:v>550</x:v>
      </x:c>
    </x:row>
    <x:row r="31" ht="15" hidden="0">
      <x:c r="A31" s="5" t="s">
        <x:v>34</x:v>
      </x:c>
      <x:c r="B31" s="6" t="n">
        <x:v>0.35</x:v>
      </x:c>
      <x:c r="C31" s="7" t="s">
        <x:v>35</x:v>
      </x:c>
    </x:row>
    <x:row r="32" ht="15" hidden="0">
      <x:c r="A32" s="5" t="s">
        <x:v>36</x:v>
      </x:c>
      <x:c r="B32" s="6" t="n">
        <x:v>2.8</x:v>
      </x:c>
      <x:c r="C32" s="7" t="s">
        <x:v>35</x:v>
      </x:c>
    </x:row>
    <x:row r="33" ht="15" hidden="0">
      <x:c r="A33" s="5" t="s">
        <x:v>37</x:v>
      </x:c>
      <x:c r="B33" s="6" t="n">
        <x:v>0.35</x:v>
      </x:c>
    </x:row>
    <x:row r="34" ht="15" hidden="0">
      <x:c r="A34" s="5" t="s">
        <x:v>38</x:v>
      </x:c>
      <x:c r="B34" s="6" t="n">
        <x:v>0.75</x:v>
      </x:c>
    </x:row>
    <x:row r="35" ht="15" hidden="0">
      <x:c r="A35" s="5" t="s">
        <x:v>39</x:v>
      </x:c>
      <x:c r="B35" s="6" t="n">
        <x:v>0.3</x:v>
      </x:c>
      <x:c r="C35" s="7" t="s">
        <x:v>35</x:v>
      </x:c>
    </x:row>
    <x:row r="36" ht="15" hidden="0">
      <x:c r="A36" s="5" t="s">
        <x:v>40</x:v>
      </x:c>
      <x:c r="B36" s="6" t="n">
        <x:v>0</x:v>
      </x:c>
      <x:c r="C36" s="7" t="s">
        <x:v>15</x:v>
      </x:c>
    </x:row>
    <x:row r="37" ht="15" hidden="0">
      <x:c r="A37" s="5" t="s">
        <x:v>41</x:v>
      </x:c>
      <x:c r="B37" s="6" t="n">
        <x:v>2</x:v>
      </x:c>
      <x:c r="C37" s="7" t="s">
        <x:v>35</x:v>
      </x:c>
    </x:row>
    <x:row r="39" ht="19.5" hidden="0" customHeight="1">
      <x:c r="A39" s="4" t="s">
        <x:v>42</x:v>
      </x:c>
      <x:c r="B39" s="4"/>
      <x:c r="C39" s="4"/>
      <x:c r="D39" s="4"/>
      <x:c r="E39" s="4"/>
      <x:c r="F39" s="4"/>
      <x:c r="G39" s="4"/>
    </x:row>
    <x:row r="40" ht="15" hidden="0">
      <x:c r="A40" s="5" t="s">
        <x:v>43</x:v>
      </x:c>
      <x:c r="B40" s="6" t="n">
        <x:v>6</x:v>
      </x:c>
    </x:row>
    <x:row r="41" ht="15" hidden="0">
      <x:c r="A41" s="5" t="s">
        <x:v>44</x:v>
      </x:c>
      <x:c r="B41" s="6" t="n">
        <x:v>75</x:v>
      </x:c>
      <x:c r="C41" s="7" t="s">
        <x:v>45</x:v>
      </x:c>
    </x:row>
    <x:row r="42" ht="15" hidden="0">
      <x:c r="A42" s="5" t="s">
        <x:v>46</x:v>
      </x:c>
      <x:c r="B42" s="6" t="n">
        <x:v>55</x:v>
      </x:c>
      <x:c r="C42" s="7" t="s">
        <x:v>45</x:v>
      </x:c>
    </x:row>
    <x:row r="43" ht="15" hidden="0">
      <x:c r="A43" s="5" t="s">
        <x:v>47</x:v>
      </x:c>
      <x:c r="B43" s="6" t="n">
        <x:v>1</x:v>
      </x:c>
    </x:row>
    <x:row r="44" ht="15" hidden="0">
      <x:c r="A44" s="5" t="s">
        <x:v>48</x:v>
      </x:c>
      <x:c r="B44" s="6" t="n">
        <x:v>10</x:v>
      </x:c>
      <x:c r="C44" s="7" t="s">
        <x:v>49</x:v>
      </x:c>
    </x:row>
    <x:row r="45" ht="15" hidden="0">
      <x:c r="A45" s="5" t="s">
        <x:v>50</x:v>
      </x:c>
      <x:c r="B45" s="6" t="n">
        <x:v>8</x:v>
      </x:c>
      <x:c r="C45" s="7" t="s">
        <x:v>49</x:v>
      </x:c>
    </x:row>
    <x:row r="47" ht="19.5" hidden="0" customHeight="1">
      <x:c r="A47" s="4" t="s">
        <x:v>51</x:v>
      </x:c>
      <x:c r="B47" s="4"/>
      <x:c r="C47" s="4"/>
      <x:c r="D47" s="4"/>
      <x:c r="E47" s="4"/>
      <x:c r="F47" s="4"/>
      <x:c r="G47" s="4"/>
    </x:row>
    <x:row r="48" ht="15" hidden="0">
      <x:c r="A48" s="5" t="s">
        <x:v>52</x:v>
      </x:c>
      <x:c r="B48" s="6" t="n">
        <x:v>180</x:v>
      </x:c>
      <x:c r="C48" s="7" t="s">
        <x:v>53</x:v>
      </x:c>
    </x:row>
    <x:row r="49" ht="15" hidden="0">
      <x:c r="A49" s="5" t="s">
        <x:v>54</x:v>
      </x:c>
      <x:c r="B49" s="6" t="n">
        <x:v>0.5</x:v>
      </x:c>
      <x:c r="C49" s="7" t="s">
        <x:v>55</x:v>
      </x:c>
    </x:row>
    <x:row r="50" ht="32" customHeight="1">
      <x:c r="A50" s="27" t="str">
        <x:f>IF(COUNT(B12:B14,B20:C21,B26:D29,B31:B37,B40:B45,B48:B49,B74)&lt;&gt;35,"Enter a number in every numeric input.",IF(MIN(B12:B14)&lt;=0,"Room dimensions must be greater than zero.",IF(MIN(B26:D29,B31:B37,B40:B45,B48:B49,B74)&lt;0,"Areas, U-values, gains, airflow and margin must be zero or positive.",IF(OR(B33&gt;1,B34&gt;1,B43&gt;1),"SHGC, shading and occupancy factors must be between 0 and 1.",IF(OR(MIN(C20:C21)&lt;0,MAX(C20:C21)&gt;100),"Relative humidity must be between 0 and 100%.",IF(MOD(B40,1)&lt;&gt;0,"Number of people must be a whole number.",IF(MIN(B20:B21)&lt;=-237.3,"Dry-bulb inputs are outside the formula domain.",IF(OR(0.6108*EXP(17.27*B20/(B20+237.3))*C20/100&gt;=101.325,0.6108*EXP(17.27*B21/(B21+237.3))*C21/100&gt;=101.325),"Vapour pressure must be below the fixed atmospheric pressure.","Inputs valid"))))))))</x:f>
        <x:v>Inputs valid</x:v>
      </x:c>
      <x:c r="B50" s="27"/>
      <x:c r="C50" s="27"/>
      <x:c r="D50" s="27"/>
      <x:c r="E50" s="27"/>
      <x:c r="F50" s="27"/>
      <x:c r="G50" s="27"/>
    </x:row>
    <x:row r="51" ht="19.5" hidden="0" customHeight="1">
      <x:c r="A51" s="4" t="s">
        <x:v>56</x:v>
      </x:c>
      <x:c r="B51" s="4"/>
      <x:c r="C51" s="4"/>
      <x:c r="D51" s="4"/>
      <x:c r="E51" s="4"/>
      <x:c r="F51" s="4"/>
      <x:c r="G51" s="4"/>
    </x:row>
    <x:row r="52" ht="30" hidden="0" customHeight="1">
      <x:c r="A52" s="31" t="s">
        <x:v>57</x:v>
      </x:c>
      <x:c r="B52" s="11" t="n">
        <x:f aca="0">IF($A$50="Inputs valid",((SUM(B26:B29)*B31)+(B35*B15)+(B36*B37))*B22,"")</x:f>
        <x:v>382.79999999999995</x:v>
      </x:c>
      <x:c r="C52" s="7" t="s">
        <x:v>58</x:v>
      </x:c>
    </x:row>
    <x:row r="53" ht="15" hidden="0">
      <x:c r="A53" s="5" t="s">
        <x:v>59</x:v>
      </x:c>
      <x:c r="B53" s="11" t="n">
        <x:f aca="0">IF($A$50="Inputs valid",SUM(C26:C29)*B32*B22,"")</x:f>
        <x:v>554.4</x:v>
      </x:c>
      <x:c r="C53" s="7" t="s">
        <x:v>58</x:v>
      </x:c>
    </x:row>
    <x:row r="54" ht="15" hidden="0">
      <x:c r="A54" s="5" t="s">
        <x:v>60</x:v>
      </x:c>
      <x:c r="B54" s="11" t="n">
        <x:f aca="0">IF($A$50="Inputs valid",SUMPRODUCT(C26:C29,D26:D29)*B33*B34,"")</x:f>
        <x:v>1055.25</x:v>
      </x:c>
      <x:c r="C54" s="7" t="s">
        <x:v>58</x:v>
      </x:c>
    </x:row>
    <x:row r="55" ht="15" hidden="0">
      <x:c r="A55" s="5" t="s">
        <x:v>61</x:v>
      </x:c>
      <x:c r="B55" s="11" t="n">
        <x:f aca="0">IF($A$50="Inputs valid",B40*B41*B43,"")</x:f>
        <x:v>450</x:v>
      </x:c>
      <x:c r="C55" s="7" t="s">
        <x:v>58</x:v>
      </x:c>
    </x:row>
    <x:row r="56" ht="15" hidden="0">
      <x:c r="A56" s="5" t="s">
        <x:v>62</x:v>
      </x:c>
      <x:c r="B56" s="11" t="n">
        <x:f aca="0">IF($A$50="Inputs valid",B40*B42*B43,"")</x:f>
        <x:v>330</x:v>
      </x:c>
      <x:c r="C56" s="7" t="s">
        <x:v>58</x:v>
      </x:c>
    </x:row>
    <x:row r="57" ht="15" hidden="0">
      <x:c r="A57" s="5" t="s">
        <x:v>63</x:v>
      </x:c>
      <x:c r="B57" s="11" t="n">
        <x:f aca="0">IF($A$50="Inputs valid",B44*B15,"")</x:f>
        <x:v>300</x:v>
      </x:c>
      <x:c r="C57" s="7" t="s">
        <x:v>58</x:v>
      </x:c>
    </x:row>
    <x:row r="58" ht="15" hidden="0">
      <x:c r="A58" s="5" t="s">
        <x:v>64</x:v>
      </x:c>
      <x:c r="B58" s="11" t="n">
        <x:f aca="0">IF($A$50="Inputs valid",B45*B15,"")</x:f>
        <x:v>240</x:v>
      </x:c>
      <x:c r="C58" s="7" t="s">
        <x:v>58</x:v>
      </x:c>
    </x:row>
    <x:row r="59" ht="15" hidden="0">
      <x:c r="A59" s="5" t="s">
        <x:v>65</x:v>
      </x:c>
      <x:c r="B59" s="11" t="n">
        <x:f aca="0">IF($A$50="Inputs valid",1.23*B48*B22,"")</x:f>
        <x:v>4870.8</x:v>
      </x:c>
      <x:c r="C59" s="7" t="s">
        <x:v>58</x:v>
      </x:c>
    </x:row>
    <x:row r="60" ht="15" hidden="0">
      <x:c r="A60" s="5" t="s">
        <x:v>66</x:v>
      </x:c>
      <x:c r="B60" s="12" t="n">
        <x:f aca="0">IF($A$50="Inputs valid",B49*B16*1000/3600,"")</x:f>
        <x:v>12.5</x:v>
      </x:c>
      <x:c r="C60" s="7" t="s">
        <x:v>53</x:v>
      </x:c>
    </x:row>
    <x:row r="61" ht="15" hidden="0">
      <x:c r="A61" s="5" t="s">
        <x:v>67</x:v>
      </x:c>
      <x:c r="B61" s="11" t="n">
        <x:f aca="0">IF($A$50="Inputs valid",1.23*B60*B22,"")</x:f>
        <x:v>338.25</x:v>
      </x:c>
      <x:c r="C61" s="7" t="s">
        <x:v>58</x:v>
      </x:c>
    </x:row>
    <x:row r="62" ht="15" hidden="0">
      <x:c r="F62" s="7" t="s">
        <x:v>68</x:v>
      </x:c>
    </x:row>
    <x:row r="63" ht="30" hidden="0" customHeight="1">
      <x:c r="F63" s="35" t="s">
        <x:v>69</x:v>
      </x:c>
      <x:c r="G63" s="13" t="n">
        <x:f aca="0">IF($A$50="Inputs valid",0.622*(0.6108*EXP(17.27*B21/(B21+237.3))*C21/100)/(101.325-(0.6108*EXP(17.27*B21/(B21+237.3))*C21/100)),"")</x:f>
        <x:v>0.019146728189076593</x:v>
      </x:c>
    </x:row>
    <x:row r="64" ht="30" hidden="0" customHeight="1">
      <x:c r="F64" s="35" t="s">
        <x:v>70</x:v>
      </x:c>
      <x:c r="G64" s="13" t="n">
        <x:f aca="0">IF($A$50="Inputs valid",0.622*(0.6108*EXP(17.27*B20/(B20+237.3))*C20/100)/(101.325-(0.6108*EXP(17.27*B20/(B20+237.3))*C20/100)),"")</x:f>
        <x:v>0.009295503008552895</x:v>
      </x:c>
    </x:row>
    <x:row r="65" ht="30" hidden="0" customHeight="1">
      <x:c r="A65" s="31" t="s">
        <x:v>71</x:v>
      </x:c>
      <x:c r="B65" s="11" t="n">
        <x:f aca="0">IF($A$50="Inputs valid",3010*((B48+B60)/1000)*(G63-G64)*1000,"")</x:f>
        <x:v>5708.0461502249445</x:v>
      </x:c>
      <x:c r="C65" s="7" t="s">
        <x:v>58</x:v>
      </x:c>
    </x:row>
    <x:row r="67" ht="19.5" hidden="0" customHeight="1">
      <x:c r="A67" s="4" t="s">
        <x:v>72</x:v>
      </x:c>
      <x:c r="B67" s="4"/>
      <x:c r="C67" s="4"/>
      <x:c r="D67" s="4"/>
      <x:c r="E67" s="4"/>
      <x:c r="F67" s="4"/>
      <x:c r="G67" s="4"/>
    </x:row>
    <x:row r="68" ht="15" hidden="0">
      <x:c r="A68" s="9" t="s">
        <x:v>73</x:v>
      </x:c>
      <x:c r="B68" s="14" t="n">
        <x:f aca="0">IF($A$50="Inputs valid",(B52+B53+B54+B55+B57+B58+B59+B61)/1000,"")</x:f>
        <x:v>8.1915</x:v>
      </x:c>
      <x:c r="C68" s="7" t="s">
        <x:v>74</x:v>
      </x:c>
    </x:row>
    <x:row r="69" ht="15" hidden="0">
      <x:c r="A69" s="9" t="s">
        <x:v>75</x:v>
      </x:c>
      <x:c r="B69" s="14" t="n">
        <x:f aca="0">IF($A$50="Inputs valid",(B56+B65)/1000,"")</x:f>
        <x:v>6.038046150224945</x:v>
      </x:c>
      <x:c r="C69" s="7" t="s">
        <x:v>74</x:v>
      </x:c>
    </x:row>
    <x:row r="70" ht="15" hidden="0">
      <x:c r="A70" s="15" t="s">
        <x:v>76</x:v>
      </x:c>
      <x:c r="B70" s="16" t="n">
        <x:f aca="0">IF($A$50="Inputs valid",B68+B69,"")</x:f>
        <x:v>14.229546150224945</x:v>
      </x:c>
      <x:c r="C70" s="17" t="s">
        <x:v>74</x:v>
      </x:c>
    </x:row>
    <x:row r="71" ht="30" hidden="0" customHeight="1">
      <x:c r="A71" s="31" t="s">
        <x:v>77</x:v>
      </x:c>
      <x:c r="B71" s="18" t="n">
        <x:f aca="0">IF($A$50="Inputs valid",B70/3.517,"")</x:f>
        <x:v>4.045932940069646</x:v>
      </x:c>
      <x:c r="C71" s="7" t="s">
        <x:v>78</x:v>
      </x:c>
    </x:row>
    <x:row r="72" ht="15" hidden="0">
      <x:c r="A72" s="5" t="s">
        <x:v>79</x:v>
      </x:c>
      <x:c r="B72" s="18" t="n">
        <x:f aca="0">IF($A$50="Inputs valid",IFERROR(B68/B70,""),"")</x:f>
        <x:v>0.5756683954302019</x:v>
      </x:c>
    </x:row>
    <x:row r="73" ht="15" hidden="0">
      <x:c r="A73" s="5" t="s">
        <x:v>80</x:v>
      </x:c>
      <x:c r="B73" s="11" t="n">
        <x:f aca="0">IF($A$50="Inputs valid",IFERROR(B70*1000/B15,""),"")</x:f>
        <x:v>474.31820500749814</x:v>
      </x:c>
      <x:c r="C73" s="7" t="s">
        <x:v>49</x:v>
      </x:c>
    </x:row>
    <x:row r="74" ht="15" hidden="0">
      <x:c r="A74" s="5" t="s">
        <x:v>81</x:v>
      </x:c>
      <x:c r="B74" s="33" t="n">
        <x:v>0.1</x:v>
      </x:c>
    </x:row>
    <x:row r="75" ht="24.450000762939453" hidden="0">
      <x:c r="A75" s="19" t="str">
        <x:v>RECOMMENDED NOMINAL CAPACITY</x:v>
      </x:c>
      <x:c r="B75" s="20" t="n">
        <x:f aca="0">IF($A$50="Inputs valid",IF(B70&lt;=0,0,ROUNDUP(B71*(1+B74)*2,0)/2),"")</x:f>
        <x:v>4.5</x:v>
      </x:c>
      <x:c r="C75" s="21" t="s">
        <x:v>78</x:v>
      </x:c>
    </x:row>
    <x:row r="76" ht="30" customHeight="1">
      <x:c r="A76" s="30" t="str">
        <x:f>IF($A$50&lt;&gt;"Inputs valid","Correct the input warning above. Results and nominal capacity are withheld.",IF(B70&lt;=0,"No positive net cooling load in this simplified calculation. No nominal cooling capacity is recommended.","Preliminary estimate only. Nominal capacity includes the selected allowance and 0.5 TR rounding."))</x:f>
        <x:v>Preliminary estimate only. Nominal capacity includes the selected allowance and 0.5 TR rounding.</x:v>
      </x:c>
      <x:c r="B76" s="30"/>
      <x:c r="C76" s="30"/>
      <x:c r="D76" s="30"/>
      <x:c r="E76" s="30"/>
      <x:c r="F76" s="30"/>
      <x:c r="G76" s="30"/>
    </x:row>
    <x:row r="77" ht="88" hidden="0" customHeight="1">
      <x:c r="A77" s="36" t="str">
        <x:v>Method: steady-state envelope conduction (U x area x indoor/outdoor dry-bulb difference), fixed orientation glazing-solar allowances, internal gains and outdoor air. Sensible outdoor-air load uses 1.23 x L/s x dry-bulb difference. Humidity ratios are estimated from dry bulb and RH at a fixed 101.325 kPa pressure; latent load uses 3010 x combined L/s x humidity-ratio difference. Negative outdoor-air components represent signed offsets; no positive net load means zero nominal capacity. The formula-domain checks do not validate temperature/pressure applicability. This tool does not implement hourly thermal storage, coincidence, Heat Balance, RTS or CLTD/CLF tables. Use an approved project method and check equipment performance before selection.</x:v>
      </x:c>
      <x:c r="B77" s="36"/>
      <x:c r="C77" s="36"/>
      <x:c r="D77" s="36"/>
      <x:c r="E77" s="36"/>
      <x:c r="F77" s="36"/>
      <x:c r="G77" s="36"/>
    </x:row>
    <x:row r="78" ht="30" hidden="0" customHeight="1">
      <x:c r="A78" s="36" t="str">
        <x:v>Input-validation revision: 15 October 2026. Online tool: https://buildmep.com/free-heat-load-calculator/ — independent assumptions; results may differ.</x:v>
      </x:c>
      <x:c r="B78" s="36"/>
      <x:c r="C78" s="36"/>
      <x:c r="D78" s="36"/>
      <x:c r="E78" s="36"/>
      <x:c r="F78" s="36"/>
      <x:c r="G78" s="36"/>
    </x:row>
  </x:sheetData>
  <x:mergeCells>
    <x:mergeCell ref="A1:G1"/>
    <x:mergeCell ref="A2:G2"/>
    <x:mergeCell ref="A3:G3"/>
    <x:mergeCell ref="A4:G4"/>
    <x:mergeCell ref="A6:G6"/>
    <x:mergeCell ref="A11:G11"/>
    <x:mergeCell ref="A18:G18"/>
    <x:mergeCell ref="A24:G24"/>
    <x:mergeCell ref="A39:G39"/>
    <x:mergeCell ref="A47:G47"/>
    <x:mergeCell ref="A51:G51"/>
    <x:mergeCell ref="A67:G67"/>
    <x:mergeCell ref="A77:G77"/>
    <x:mergeCell ref="A78:G78"/>
    <x:mergeCell ref="A50:G50"/>
    <x:mergeCell ref="A76:G76"/>
  </x:mergeCells>
  <x:conditionalFormatting sqref="A50:G50">
    <x:cfRule type="expression" dxfId="0" priority="1">
      <x:formula>$A$50&lt;&gt;"Inputs valid"</x:formula>
    </x:cfRule>
  </x:conditionalFormatting>
  <x:dataValidations count="16">
    <x:dataValidation type="decimal" errorStyle="stop" operator="greaterThan" showErrorMessage="1" errorTitle="Check input" error="Enter a room dimension greater than zero." sqref="B12">
      <x:formula1>0</x:formula1>
    </x:dataValidation>
    <x:dataValidation type="decimal" errorStyle="stop" operator="greaterThan" showErrorMessage="1" errorTitle="Check input" error="Enter a room dimension greater than zero." sqref="B13">
      <x:formula1>0</x:formula1>
    </x:dataValidation>
    <x:dataValidation type="decimal" errorStyle="stop" operator="greaterThan" showErrorMessage="1" errorTitle="Check input" error="Enter a room dimension greater than zero." sqref="B14">
      <x:formula1>0</x:formula1>
    </x:dataValidation>
    <x:dataValidation type="decimal" errorStyle="stop" operator="greaterThanOrEqual" showErrorMessage="1" errorTitle="Check input" error="Enter a number greater than or equal to zero." sqref="B26:C29">
      <x:formula1>0</x:formula1>
    </x:dataValidation>
    <x:dataValidation type="decimal" errorStyle="stop" operator="greaterThanOrEqual" showErrorMessage="1" errorTitle="Check input" error="Enter a number greater than or equal to zero." sqref="B31:B32">
      <x:formula1>0</x:formula1>
    </x:dataValidation>
    <x:dataValidation type="decimal" errorStyle="stop" operator="greaterThanOrEqual" showErrorMessage="1" errorTitle="Check input" error="Enter a number greater than or equal to zero." sqref="B35:B37">
      <x:formula1>0</x:formula1>
    </x:dataValidation>
    <x:dataValidation type="decimal" errorStyle="stop" operator="greaterThanOrEqual" showErrorMessage="1" errorTitle="Check input" error="Enter a number greater than or equal to zero." sqref="B41:B42">
      <x:formula1>0</x:formula1>
    </x:dataValidation>
    <x:dataValidation type="decimal" errorStyle="stop" operator="greaterThanOrEqual" showErrorMessage="1" errorTitle="Check input" error="Enter a number greater than or equal to zero." sqref="B44:B45">
      <x:formula1>0</x:formula1>
    </x:dataValidation>
    <x:dataValidation type="decimal" errorStyle="stop" operator="greaterThanOrEqual" showErrorMessage="1" errorTitle="Check input" error="Enter a number greater than or equal to zero." sqref="B48:B49">
      <x:formula1>0</x:formula1>
    </x:dataValidation>
    <x:dataValidation type="decimal" errorStyle="stop" operator="greaterThanOrEqual" showErrorMessage="1" errorTitle="Check input" error="Enter a number greater than or equal to zero." sqref="B74">
      <x:formula1>0</x:formula1>
    </x:dataValidation>
    <x:dataValidation type="decimal" errorStyle="stop" operator="between" showErrorMessage="1" errorTitle="Check input" error="Enter a factor between 0 and 1." sqref="B33">
      <x:formula1>0</x:formula1>
      <x:formula2>1</x:formula2>
    </x:dataValidation>
    <x:dataValidation type="decimal" errorStyle="stop" operator="between" showErrorMessage="1" errorTitle="Check input" error="Enter a factor between 0 and 1." sqref="B34">
      <x:formula1>0</x:formula1>
      <x:formula2>1</x:formula2>
    </x:dataValidation>
    <x:dataValidation type="decimal" errorStyle="stop" operator="between" showErrorMessage="1" errorTitle="Check input" error="Enter a factor between 0 and 1." sqref="B43">
      <x:formula1>0</x:formula1>
      <x:formula2>1</x:formula2>
    </x:dataValidation>
    <x:dataValidation type="whole" errorStyle="stop" operator="greaterThanOrEqual" showErrorMessage="1" errorTitle="Check input" error="Enter a whole number of people, zero or greater." sqref="B40">
      <x:formula1>0</x:formula1>
    </x:dataValidation>
    <x:dataValidation type="decimal" errorStyle="stop" operator="between" showErrorMessage="1" errorTitle="Check input" error="Enter relative humidity from 0 to 100%." sqref="C20:C21">
      <x:formula1>0</x:formula1>
      <x:formula2>100</x:formula2>
    </x:dataValidation>
    <x:dataValidation type="decimal" errorStyle="stop" operator="greaterThan" showErrorMessage="1" errorTitle="Check input" error="Enter a dry bulb above -237.3 C. This is only a mathematical domain guard." sqref="B20:B21">
      <x:formula1>-237.3</x:formula1>
    </x:dataValidation>
  </x:dataValidations>
  <x:pageMargins left="0.7" right="0.7" top="0.75" bottom="0.75" header="0.3" footer="0.3"/>
  <x:legacyDrawing xmlns:r="http://schemas.openxmlformats.org/officeDocument/2006/relationships" r:id="Rae4b7a6eda6d4dd4"/>
</x:worksheet>
</file>