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43460489-298D-4175-BF78-FB82A91DD71A}" xr6:coauthVersionLast="47" xr6:coauthVersionMax="47" xr10:uidLastSave="{00000000-0000-0000-0000-000000000000}"/>
  <bookViews>
    <workbookView xWindow="-113" yWindow="-113" windowWidth="24267" windowHeight="13023" tabRatio="661" xr2:uid="{00000000-000D-0000-FFFF-FFFF00000000}"/>
  </bookViews>
  <sheets>
    <sheet name="Master bedroom" sheetId="38" r:id="rId1"/>
    <sheet name="Master Bedroom Example" sheetId="40" r:id="rId2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9" i="40" l="1"/>
  <c r="I20" i="40" l="1"/>
  <c r="B49" i="40"/>
  <c r="I44" i="40"/>
  <c r="I43" i="40"/>
  <c r="I42" i="40"/>
  <c r="B51" i="40"/>
  <c r="I51" i="40" s="1"/>
  <c r="I35" i="40"/>
  <c r="I31" i="40"/>
  <c r="I30" i="40"/>
  <c r="I29" i="40"/>
  <c r="I28" i="40"/>
  <c r="I27" i="40"/>
  <c r="Q26" i="40"/>
  <c r="I26" i="40"/>
  <c r="Q25" i="40"/>
  <c r="I25" i="40"/>
  <c r="Q24" i="40"/>
  <c r="I24" i="40"/>
  <c r="Q23" i="40"/>
  <c r="Q27" i="40" s="1"/>
  <c r="I23" i="40"/>
  <c r="N21" i="40"/>
  <c r="I21" i="40"/>
  <c r="O19" i="40"/>
  <c r="Q19" i="40" s="1"/>
  <c r="Q18" i="40"/>
  <c r="I18" i="40"/>
  <c r="I17" i="40"/>
  <c r="Q16" i="40"/>
  <c r="Q35" i="40" s="1"/>
  <c r="I16" i="40"/>
  <c r="I15" i="40"/>
  <c r="I14" i="40"/>
  <c r="I13" i="40"/>
  <c r="P12" i="40"/>
  <c r="E49" i="40" s="1"/>
  <c r="I49" i="40" s="1"/>
  <c r="O12" i="40"/>
  <c r="N12" i="40"/>
  <c r="L12" i="40"/>
  <c r="E39" i="40" s="1"/>
  <c r="L7" i="40"/>
  <c r="L21" i="40" s="1"/>
  <c r="Q21" i="40" s="1"/>
  <c r="B49" i="38"/>
  <c r="I44" i="38"/>
  <c r="I43" i="38"/>
  <c r="B42" i="38"/>
  <c r="I42" i="38" s="1"/>
  <c r="B41" i="38"/>
  <c r="B51" i="38" s="1"/>
  <c r="I51" i="38" s="1"/>
  <c r="Q35" i="38"/>
  <c r="I35" i="38"/>
  <c r="B31" i="38"/>
  <c r="I31" i="38" s="1"/>
  <c r="I30" i="38"/>
  <c r="I29" i="38"/>
  <c r="I28" i="38"/>
  <c r="I27" i="38"/>
  <c r="Q26" i="38"/>
  <c r="I26" i="38"/>
  <c r="Q25" i="38"/>
  <c r="I25" i="38"/>
  <c r="Q24" i="38"/>
  <c r="I24" i="38"/>
  <c r="Q23" i="38"/>
  <c r="Q27" i="38" s="1"/>
  <c r="I23" i="38"/>
  <c r="N21" i="38"/>
  <c r="I21" i="38"/>
  <c r="I20" i="38"/>
  <c r="O19" i="38"/>
  <c r="Q19" i="38" s="1"/>
  <c r="I19" i="38"/>
  <c r="Q18" i="38"/>
  <c r="I18" i="38"/>
  <c r="I17" i="38"/>
  <c r="Q16" i="38"/>
  <c r="I16" i="38"/>
  <c r="I15" i="38"/>
  <c r="I14" i="38"/>
  <c r="I13" i="38"/>
  <c r="P12" i="38"/>
  <c r="E49" i="38" s="1"/>
  <c r="O12" i="38"/>
  <c r="N12" i="38"/>
  <c r="L12" i="38"/>
  <c r="E57" i="38" s="1"/>
  <c r="L7" i="38"/>
  <c r="L21" i="38" s="1"/>
  <c r="Q21" i="38" s="1"/>
  <c r="I41" i="38" l="1"/>
  <c r="I49" i="38"/>
  <c r="E38" i="40"/>
  <c r="I38" i="40" s="1"/>
  <c r="I41" i="40"/>
  <c r="B39" i="40"/>
  <c r="I36" i="40"/>
  <c r="E50" i="40"/>
  <c r="E58" i="40"/>
  <c r="E57" i="40"/>
  <c r="E36" i="38"/>
  <c r="I36" i="38" s="1"/>
  <c r="E39" i="38"/>
  <c r="B39" i="38"/>
  <c r="B50" i="38" s="1"/>
  <c r="E38" i="38"/>
  <c r="I38" i="38" s="1"/>
  <c r="E50" i="38"/>
  <c r="E58" i="38"/>
  <c r="E33" i="38"/>
  <c r="I39" i="38" l="1"/>
  <c r="I39" i="40"/>
  <c r="B50" i="40"/>
  <c r="I33" i="40"/>
  <c r="I34" i="40"/>
  <c r="I33" i="38"/>
  <c r="E34" i="38"/>
  <c r="I34" i="38" s="1"/>
  <c r="I50" i="38"/>
  <c r="I52" i="38" s="1"/>
  <c r="B57" i="38"/>
  <c r="I57" i="38" s="1"/>
  <c r="B58" i="38"/>
  <c r="I58" i="38" s="1"/>
  <c r="I45" i="40" l="1"/>
  <c r="I50" i="40"/>
  <c r="I52" i="40" s="1"/>
  <c r="B58" i="40"/>
  <c r="I58" i="40" s="1"/>
  <c r="B57" i="40"/>
  <c r="I57" i="40" s="1"/>
  <c r="I45" i="38"/>
  <c r="I46" i="38" s="1"/>
  <c r="I47" i="38" s="1"/>
  <c r="I59" i="38"/>
  <c r="I53" i="38"/>
  <c r="I54" i="38" s="1"/>
  <c r="I59" i="40" l="1"/>
  <c r="I53" i="40"/>
  <c r="I54" i="40" s="1"/>
  <c r="I46" i="40"/>
  <c r="I47" i="40" s="1"/>
  <c r="I65" i="38"/>
  <c r="I66" i="38" s="1"/>
  <c r="I60" i="38"/>
  <c r="I55" i="38"/>
  <c r="Q30" i="38" s="1"/>
  <c r="O37" i="38"/>
  <c r="O40" i="38" s="1"/>
  <c r="O37" i="40" l="1"/>
  <c r="O40" i="40" s="1"/>
  <c r="I60" i="40"/>
  <c r="I65" i="40"/>
  <c r="I66" i="40" s="1"/>
  <c r="I55" i="40"/>
  <c r="Q30" i="40" s="1"/>
  <c r="I61" i="38"/>
  <c r="I62" i="38" s="1"/>
  <c r="I61" i="40" l="1"/>
  <c r="I62" i="40" s="1"/>
  <c r="I67" i="38"/>
  <c r="I63" i="38"/>
  <c r="I64" i="38" s="1"/>
  <c r="I67" i="40" l="1"/>
  <c r="I63" i="40"/>
  <c r="I64" i="40" s="1"/>
  <c r="O42" i="38"/>
  <c r="O48" i="38"/>
  <c r="O42" i="40" l="1"/>
  <c r="O48" i="4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L6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False Ceiling Height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Q15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Select From Data Book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18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CFM/Person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8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 xml:space="preserve">No of People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19" authorId="0" shapeId="0" xr:uid="{00000000-0006-0000-0000-000005000000}">
      <text>
        <r>
          <rPr>
            <sz val="9"/>
            <color indexed="81"/>
            <rFont val="Tahoma"/>
            <family val="2"/>
          </rPr>
          <t xml:space="preserve">CFM/SQFT Area
</t>
        </r>
      </text>
    </comment>
    <comment ref="O20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Genarally 
NACPH for Residentia l--&gt;1 to 3
NACPH for Commercial--&gt;2 to 3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NACPH for Industrial  --&gt;2 to 5
</t>
        </r>
      </text>
    </comment>
    <comment ref="B34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Area For Non air Conditioned to Air Conditioned Partition Area only</t>
        </r>
      </text>
    </comment>
    <comment ref="E42" authorId="0" shapeId="0" xr:uid="{00000000-0006-0000-0000-000008000000}">
      <text>
        <r>
          <rPr>
            <sz val="10"/>
            <color indexed="81"/>
            <rFont val="Tahoma"/>
            <family val="2"/>
          </rPr>
          <t xml:space="preserve">1 watt / Sqft For Residential
1.25 to 1.5  watt / Sqft For Commertial
1.5 to 2.0  watt / Sqft For Industrial </t>
        </r>
      </text>
    </comment>
    <comment ref="H42" authorId="0" shapeId="0" xr:uid="{00000000-0006-0000-0000-000009000000}">
      <text>
        <r>
          <rPr>
            <sz val="9"/>
            <color indexed="81"/>
            <rFont val="Tahoma"/>
            <family val="2"/>
          </rPr>
          <t xml:space="preserve">1 Watt  = 3.415 Btu /Hr
</t>
        </r>
      </text>
    </comment>
    <comment ref="E43" authorId="0" shapeId="0" xr:uid="{00000000-0006-0000-0000-00000A000000}">
      <text>
        <r>
          <rPr>
            <sz val="9"/>
            <color indexed="81"/>
            <rFont val="Tahoma"/>
            <family val="2"/>
          </rPr>
          <t xml:space="preserve">Data can be aquired from Client.
</t>
        </r>
      </text>
    </comment>
    <comment ref="H43" authorId="0" shapeId="0" xr:uid="{00000000-0006-0000-0000-00000B000000}">
      <text>
        <r>
          <rPr>
            <sz val="9"/>
            <color indexed="81"/>
            <rFont val="Tahoma"/>
            <family val="2"/>
          </rPr>
          <t xml:space="preserve">1 Watt  = 3.415 Btu /Hr
</t>
        </r>
      </text>
    </comment>
    <comment ref="B49" authorId="0" shapeId="0" xr:uid="{00000000-0006-0000-0000-00000C000000}">
      <text>
        <r>
          <rPr>
            <b/>
            <sz val="9"/>
            <color indexed="81"/>
            <rFont val="Tahoma"/>
            <family val="2"/>
          </rPr>
          <t>infilteration Can Be 2 to 5 CFM</t>
        </r>
      </text>
    </comment>
    <comment ref="B50" authorId="0" shapeId="0" xr:uid="{00000000-0006-0000-0000-00000D000000}">
      <text>
        <r>
          <rPr>
            <b/>
            <sz val="9"/>
            <color indexed="81"/>
            <rFont val="Tahoma"/>
            <family val="2"/>
          </rPr>
          <t>Taken Max of W.R.T People, Area, NACPH</t>
        </r>
      </text>
    </comment>
    <comment ref="B57" authorId="0" shapeId="0" xr:uid="{00000000-0006-0000-0000-00000E000000}">
      <text>
        <r>
          <rPr>
            <b/>
            <sz val="9"/>
            <color indexed="81"/>
            <rFont val="Tahoma"/>
            <family val="2"/>
          </rPr>
          <t>Taken Max of W.R.T People, Area, NACPH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58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Taken Max of W.R.T People, Area, NACPH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L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False Ceiling Height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Q15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Select From Data Book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18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CFM/Person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8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 xml:space="preserve">No of People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19" authorId="0" shapeId="0" xr:uid="{00000000-0006-0000-0100-000005000000}">
      <text>
        <r>
          <rPr>
            <sz val="9"/>
            <color indexed="81"/>
            <rFont val="Tahoma"/>
            <family val="2"/>
          </rPr>
          <t xml:space="preserve">CFM/SQFT Area
</t>
        </r>
      </text>
    </comment>
    <comment ref="O20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Genarally 
NACPH for Residentia l--&gt;1 to 3
NACPH for Commercial--&gt;2 to 3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NACPH for Industrial  --&gt;2 to 5
</t>
        </r>
      </text>
    </comment>
    <comment ref="B34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Area For Non air Conditioned to Air Conditioned Partition Area only</t>
        </r>
      </text>
    </comment>
    <comment ref="E42" authorId="0" shapeId="0" xr:uid="{00000000-0006-0000-0100-000008000000}">
      <text>
        <r>
          <rPr>
            <sz val="10"/>
            <color indexed="81"/>
            <rFont val="Tahoma"/>
            <family val="2"/>
          </rPr>
          <t xml:space="preserve">1 watt / Sqft For Residential
1.25 to 1.5  watt / Sqft For Commertial
1.5 to 2.0  watt / Sqft For Industrial </t>
        </r>
      </text>
    </comment>
    <comment ref="H42" authorId="0" shapeId="0" xr:uid="{00000000-0006-0000-0100-000009000000}">
      <text>
        <r>
          <rPr>
            <sz val="9"/>
            <color indexed="81"/>
            <rFont val="Tahoma"/>
            <family val="2"/>
          </rPr>
          <t xml:space="preserve">1 Watt  = 3.415 Btu /Hr
</t>
        </r>
      </text>
    </comment>
    <comment ref="E43" authorId="0" shapeId="0" xr:uid="{00000000-0006-0000-0100-00000A000000}">
      <text>
        <r>
          <rPr>
            <sz val="9"/>
            <color indexed="81"/>
            <rFont val="Tahoma"/>
            <family val="2"/>
          </rPr>
          <t xml:space="preserve">Data can be aquired from Client.
</t>
        </r>
      </text>
    </comment>
    <comment ref="H43" authorId="0" shapeId="0" xr:uid="{00000000-0006-0000-0100-00000B000000}">
      <text>
        <r>
          <rPr>
            <sz val="9"/>
            <color indexed="81"/>
            <rFont val="Tahoma"/>
            <family val="2"/>
          </rPr>
          <t xml:space="preserve">1 Watt  = 3.415 Btu /Hr
</t>
        </r>
      </text>
    </comment>
    <comment ref="B49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infilteration Can Be 2 to 5 CFM</t>
        </r>
      </text>
    </comment>
    <comment ref="B50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Taken Max of W.R.T People, Area, NACPH</t>
        </r>
      </text>
    </comment>
    <comment ref="B5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Taken Max of W.R.T People, Area, NACPH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58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Taken Max of W.R.T People, Area, NACPH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<sst xmlns="http://schemas.openxmlformats.org/spreadsheetml/2006/main" count="556" uniqueCount="139">
  <si>
    <t>PROJECT</t>
  </si>
  <si>
    <t>FLOOR</t>
  </si>
  <si>
    <t>LOCATION</t>
  </si>
  <si>
    <t>SPACE REFERENCE</t>
  </si>
  <si>
    <t>CLIENT</t>
  </si>
  <si>
    <t>CONSULTANT</t>
  </si>
  <si>
    <t>Volume (CuFt)</t>
  </si>
  <si>
    <t>Item</t>
  </si>
  <si>
    <t>Area or                                                                                                        Quantity</t>
  </si>
  <si>
    <t>Sun Gain or                                                                                                           Temp. Diff.</t>
  </si>
  <si>
    <t>Factor</t>
  </si>
  <si>
    <t>Btu/Hour</t>
  </si>
  <si>
    <t>Estimate for</t>
  </si>
  <si>
    <t>Summer</t>
  </si>
  <si>
    <t>Design Conditions</t>
  </si>
  <si>
    <t>RH (%)</t>
  </si>
  <si>
    <t>ROOM HEAT</t>
  </si>
  <si>
    <t>ROOM SENSIBLE HEAT</t>
  </si>
  <si>
    <t>Solar Gain - Glass</t>
  </si>
  <si>
    <t>Glass - N</t>
  </si>
  <si>
    <t>SqFt</t>
  </si>
  <si>
    <t>x</t>
  </si>
  <si>
    <t>F</t>
  </si>
  <si>
    <t>Glass - NE</t>
  </si>
  <si>
    <t>Glass - E</t>
  </si>
  <si>
    <t>By Pass Factor (BF)</t>
  </si>
  <si>
    <t>=</t>
  </si>
  <si>
    <t>Glass - SE</t>
  </si>
  <si>
    <t>Contact Factor (CF = 1 - BF)</t>
  </si>
  <si>
    <t>Glass - S</t>
  </si>
  <si>
    <t>CFM Ventilation</t>
  </si>
  <si>
    <t>Glass - SW</t>
  </si>
  <si>
    <t xml:space="preserve">CFM Per Person         </t>
  </si>
  <si>
    <t>No</t>
  </si>
  <si>
    <t>Glass - W</t>
  </si>
  <si>
    <t xml:space="preserve">CFM Per SqFt            </t>
  </si>
  <si>
    <t>Sqft</t>
  </si>
  <si>
    <t>Glass - NW</t>
  </si>
  <si>
    <t xml:space="preserve">Air Change Per Hour (CFM)    </t>
  </si>
  <si>
    <t>Skylight</t>
  </si>
  <si>
    <t>CFM                  Cu.ft</t>
  </si>
  <si>
    <t>x1/60</t>
  </si>
  <si>
    <t>Solar &amp; Transmission Gain - Walls &amp; Roof</t>
  </si>
  <si>
    <t>CFM Infiltration</t>
  </si>
  <si>
    <t>Wall - N</t>
  </si>
  <si>
    <t>Swinging</t>
  </si>
  <si>
    <t>cfm/door</t>
  </si>
  <si>
    <t>Wall - NE</t>
  </si>
  <si>
    <t>Revolving Doors (People)</t>
  </si>
  <si>
    <t>Wall - E</t>
  </si>
  <si>
    <t>Open Doors</t>
  </si>
  <si>
    <t>Wall - SE</t>
  </si>
  <si>
    <t>Crack                (feet)</t>
  </si>
  <si>
    <t>cfm/ft</t>
  </si>
  <si>
    <t>Wall - S</t>
  </si>
  <si>
    <t>Wall - SW</t>
  </si>
  <si>
    <t>Supply CFM from Machine</t>
  </si>
  <si>
    <t>Wall - W</t>
  </si>
  <si>
    <t>Effective Room Sensible Heat Factor =</t>
  </si>
  <si>
    <t>Wall - NW</t>
  </si>
  <si>
    <t>Effective Room Sensible Heat/Eff Room Total Heat</t>
  </si>
  <si>
    <t>Roof</t>
  </si>
  <si>
    <t>Apparatus Dew Point (ADP)</t>
  </si>
  <si>
    <t>Transmission Gain - Except Walls &amp; Roof</t>
  </si>
  <si>
    <r>
      <t>Indicated ADP (</t>
    </r>
    <r>
      <rPr>
        <sz val="10"/>
        <rFont val="Symbol"/>
        <family val="1"/>
        <charset val="2"/>
      </rPr>
      <t>°</t>
    </r>
    <r>
      <rPr>
        <sz val="10"/>
        <rFont val="Arial"/>
        <family val="2"/>
      </rPr>
      <t>F)</t>
    </r>
  </si>
  <si>
    <t>All Glass</t>
  </si>
  <si>
    <r>
      <t>Selected ADP (</t>
    </r>
    <r>
      <rPr>
        <b/>
        <sz val="10"/>
        <rFont val="Symbol"/>
        <family val="1"/>
        <charset val="2"/>
      </rPr>
      <t>°</t>
    </r>
    <r>
      <rPr>
        <b/>
        <sz val="10"/>
        <rFont val="Arial"/>
        <family val="2"/>
      </rPr>
      <t>F)</t>
    </r>
  </si>
  <si>
    <t>Partition</t>
  </si>
  <si>
    <t>Dehumidified Rise</t>
  </si>
  <si>
    <t>Ceiling</t>
  </si>
  <si>
    <t>(Room DB - ADP) x CF</t>
  </si>
  <si>
    <t>Floor</t>
  </si>
  <si>
    <t>DEHUMIDIFIED AIR QUANTITY</t>
  </si>
  <si>
    <t>INFILTRATION AND BY PASSED AIR</t>
  </si>
  <si>
    <t>Effective Room Sensible Heat</t>
  </si>
  <si>
    <t>CFM</t>
  </si>
  <si>
    <t>Infiltration</t>
  </si>
  <si>
    <t>T.Diff</t>
  </si>
  <si>
    <t>Dehumidified Rise x 1.08</t>
  </si>
  <si>
    <t>Internal Heat</t>
  </si>
  <si>
    <t>L/s</t>
  </si>
  <si>
    <t>People</t>
  </si>
  <si>
    <t>Nos.</t>
  </si>
  <si>
    <t>Btu/Hour Per Person</t>
  </si>
  <si>
    <t>TOTAL HEAT CAPACITY</t>
  </si>
  <si>
    <t>Lighting</t>
  </si>
  <si>
    <t>W/SqFt</t>
  </si>
  <si>
    <t>Grand Total Heat</t>
  </si>
  <si>
    <t>TR</t>
  </si>
  <si>
    <t>Sub Total</t>
  </si>
  <si>
    <t>SENSIBLE HEAT CAPACITY</t>
  </si>
  <si>
    <t>ROOM LATENT HEAT</t>
  </si>
  <si>
    <t>Grand Sensible Heat</t>
  </si>
  <si>
    <t>Gr/Lb</t>
  </si>
  <si>
    <t>Outside Air</t>
  </si>
  <si>
    <t>BFx0.68</t>
  </si>
  <si>
    <t>2.5 - 5%</t>
  </si>
  <si>
    <t>Effective Room Latent Heat</t>
  </si>
  <si>
    <t>EFFECTIVE ROOM TOTAL HEAT</t>
  </si>
  <si>
    <t>OUTSIDE AIR HEAT</t>
  </si>
  <si>
    <t>Sensible</t>
  </si>
  <si>
    <t>F(TD)</t>
  </si>
  <si>
    <t>CF x 1.08</t>
  </si>
  <si>
    <t>Latent</t>
  </si>
  <si>
    <t>CF x 0.68</t>
  </si>
  <si>
    <t>OUTSIDE AIR TOTAL HEAT</t>
  </si>
  <si>
    <t>Notes:</t>
  </si>
  <si>
    <t>GRAND TOTAL HEAT</t>
  </si>
  <si>
    <t>TONS=GRAND TOTAL HEAT/12000</t>
  </si>
  <si>
    <t>GRAND SUB-TOTAL HEAT</t>
  </si>
  <si>
    <t>1 - 3%</t>
  </si>
  <si>
    <t>INPUT VALUES ARE TO BE GIVEN IN BLUE COLOR BOXES ONLY</t>
  </si>
  <si>
    <t>Ground Floor</t>
  </si>
  <si>
    <t>Equipments</t>
  </si>
  <si>
    <t>Power</t>
  </si>
  <si>
    <t>kW/Hp</t>
  </si>
  <si>
    <t>AREA ( SqFt) (WxH)</t>
  </si>
  <si>
    <t>Falce Ceiling Height (Ft)</t>
  </si>
  <si>
    <r>
      <t>DB (</t>
    </r>
    <r>
      <rPr>
        <b/>
        <sz val="10"/>
        <rFont val="Calibri"/>
        <family val="2"/>
      </rPr>
      <t>°</t>
    </r>
    <r>
      <rPr>
        <b/>
        <sz val="10"/>
        <rFont val="Arial"/>
        <family val="2"/>
      </rPr>
      <t>F)</t>
    </r>
  </si>
  <si>
    <r>
      <t>WB (</t>
    </r>
    <r>
      <rPr>
        <b/>
        <sz val="10"/>
        <rFont val="Calibri"/>
        <family val="2"/>
      </rPr>
      <t>°</t>
    </r>
    <r>
      <rPr>
        <b/>
        <sz val="10"/>
        <rFont val="Arial"/>
        <family val="2"/>
      </rPr>
      <t>F)</t>
    </r>
  </si>
  <si>
    <r>
      <t xml:space="preserve">Difference </t>
    </r>
    <r>
      <rPr>
        <sz val="10"/>
        <rFont val="Calibri"/>
        <family val="2"/>
      </rPr>
      <t>Δ</t>
    </r>
  </si>
  <si>
    <t>Ambient(Out Side)</t>
  </si>
  <si>
    <t>Room (InDoor)</t>
  </si>
  <si>
    <t>Factor (U)</t>
  </si>
  <si>
    <t>5-15%</t>
  </si>
  <si>
    <t>Watts</t>
  </si>
  <si>
    <t>Area</t>
  </si>
  <si>
    <t>U</t>
  </si>
  <si>
    <r>
      <rPr>
        <b/>
        <u/>
        <sz val="11"/>
        <color rgb="FFFF0000"/>
        <rFont val="Calibri"/>
        <family val="2"/>
      </rPr>
      <t>Δ</t>
    </r>
    <r>
      <rPr>
        <b/>
        <u/>
        <sz val="11"/>
        <color rgb="FFFF0000"/>
        <rFont val="Arial"/>
        <family val="2"/>
      </rPr>
      <t>T</t>
    </r>
  </si>
  <si>
    <t>Q= U*A*ΔT</t>
  </si>
  <si>
    <t>HR (Gr/Lb)</t>
  </si>
  <si>
    <t>TMBH</t>
  </si>
  <si>
    <t>TKW</t>
  </si>
  <si>
    <t>TSMBH</t>
  </si>
  <si>
    <t>TSKW</t>
  </si>
  <si>
    <t>R-01, Flat-1,  Master Bedroom,Residential (DUBAI)</t>
  </si>
  <si>
    <t>R-01, Flat-1,  Bedroom,Residential (ABU DHABI)</t>
  </si>
  <si>
    <t>DRAWING REF</t>
  </si>
  <si>
    <t xml:space="preserve">HVAC LOAD CALCULATION - E20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</si>
</sst>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23" x14ac:knownFonts="1"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0"/>
      <name val="Symbol"/>
      <family val="1"/>
      <charset val="2"/>
    </font>
    <font>
      <b/>
      <sz val="10"/>
      <name val="Symbol"/>
      <family val="1"/>
      <charset val="2"/>
    </font>
    <font>
      <b/>
      <sz val="10"/>
      <name val="Calibri"/>
      <family val="2"/>
    </font>
    <font>
      <sz val="10"/>
      <name val="Calibri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 Black"/>
      <family val="2"/>
    </font>
    <font>
      <b/>
      <sz val="10"/>
      <color rgb="FF00B050"/>
      <name val="Arial"/>
      <family val="2"/>
    </font>
    <font>
      <sz val="10"/>
      <color indexed="81"/>
      <name val="Tahoma"/>
      <family val="2"/>
    </font>
    <font>
      <b/>
      <u/>
      <sz val="11"/>
      <color rgb="FFFF0000"/>
      <name val="Arial"/>
      <family val="2"/>
    </font>
    <font>
      <b/>
      <u/>
      <sz val="11"/>
      <color rgb="FFFF0000"/>
      <name val="Calibri"/>
      <family val="2"/>
    </font>
    <font>
      <b/>
      <sz val="11"/>
      <color rgb="FFFF66FF"/>
      <name val="Arial"/>
      <family val="2"/>
    </font>
    <font>
      <b/>
      <sz val="16"/>
      <color rgb="FFFFFF00"/>
      <name val="Arial"/>
      <family val="2"/>
    </font>
    <font>
      <b/>
      <i/>
      <sz val="12"/>
      <name val="Arial"/>
      <family val="2"/>
    </font>
    <font>
      <b/>
      <sz val="10"/>
      <color rgb="FF002060"/>
      <name val="Arial"/>
      <family val="2"/>
    </font>
    <font>
      <b/>
      <sz val="11"/>
      <color rgb="FF00206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4.9989318521683403E-2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14">
    <xf numFmtId="0" fontId="0" fillId="0" borderId="0" xfId="0"/>
    <xf numFmtId="164" fontId="3" fillId="0" borderId="0" xfId="0" applyNumberFormat="1" applyFont="1" applyAlignment="1">
      <alignment horizontal="left" vertical="center"/>
    </xf>
    <xf numFmtId="164" fontId="3" fillId="0" borderId="0" xfId="0" applyNumberFormat="1" applyFont="1" applyAlignment="1">
      <alignment horizontal="center" vertical="center"/>
    </xf>
    <xf numFmtId="164" fontId="3" fillId="0" borderId="1" xfId="0" applyNumberFormat="1" applyFont="1" applyBorder="1" applyAlignment="1">
      <alignment horizontal="left" vertical="center"/>
    </xf>
    <xf numFmtId="164" fontId="3" fillId="0" borderId="5" xfId="0" applyNumberFormat="1" applyFont="1" applyBorder="1" applyAlignment="1">
      <alignment horizontal="left" vertical="center"/>
    </xf>
    <xf numFmtId="164" fontId="3" fillId="0" borderId="6" xfId="0" applyNumberFormat="1" applyFont="1" applyBorder="1" applyAlignment="1">
      <alignment horizontal="left" vertical="center"/>
    </xf>
    <xf numFmtId="164" fontId="3" fillId="0" borderId="10" xfId="0" applyNumberFormat="1" applyFont="1" applyBorder="1" applyAlignment="1">
      <alignment horizontal="left" vertical="center"/>
    </xf>
    <xf numFmtId="164" fontId="3" fillId="0" borderId="13" xfId="0" applyNumberFormat="1" applyFont="1" applyBorder="1" applyAlignment="1">
      <alignment horizontal="left" vertical="center"/>
    </xf>
    <xf numFmtId="164" fontId="3" fillId="0" borderId="15" xfId="0" applyNumberFormat="1" applyFont="1" applyBorder="1" applyAlignment="1">
      <alignment horizontal="left" vertical="center"/>
    </xf>
    <xf numFmtId="164" fontId="1" fillId="0" borderId="16" xfId="0" applyNumberFormat="1" applyFont="1" applyBorder="1" applyAlignment="1">
      <alignment horizontal="left" vertical="center"/>
    </xf>
    <xf numFmtId="164" fontId="3" fillId="0" borderId="22" xfId="0" applyNumberFormat="1" applyFont="1" applyBorder="1" applyAlignment="1">
      <alignment horizontal="left" vertical="center"/>
    </xf>
    <xf numFmtId="164" fontId="3" fillId="0" borderId="29" xfId="0" applyNumberFormat="1" applyFont="1" applyBorder="1" applyAlignment="1">
      <alignment horizontal="left" vertical="center"/>
    </xf>
    <xf numFmtId="164" fontId="3" fillId="0" borderId="31" xfId="0" applyNumberFormat="1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left" vertical="center" wrapText="1"/>
    </xf>
    <xf numFmtId="164" fontId="1" fillId="0" borderId="5" xfId="0" applyNumberFormat="1" applyFont="1" applyBorder="1" applyAlignment="1">
      <alignment horizontal="right" vertical="center" wrapText="1"/>
    </xf>
    <xf numFmtId="164" fontId="4" fillId="0" borderId="5" xfId="0" applyNumberFormat="1" applyFont="1" applyBorder="1" applyAlignment="1">
      <alignment horizontal="left" vertical="center"/>
    </xf>
    <xf numFmtId="164" fontId="1" fillId="0" borderId="5" xfId="0" applyNumberFormat="1" applyFont="1" applyBorder="1" applyAlignment="1">
      <alignment horizontal="center" vertical="center"/>
    </xf>
    <xf numFmtId="164" fontId="3" fillId="0" borderId="30" xfId="0" applyNumberFormat="1" applyFont="1" applyBorder="1" applyAlignment="1">
      <alignment horizontal="left" vertical="center"/>
    </xf>
    <xf numFmtId="164" fontId="3" fillId="3" borderId="32" xfId="0" applyNumberFormat="1" applyFont="1" applyFill="1" applyBorder="1" applyAlignment="1">
      <alignment horizontal="center" vertical="center"/>
    </xf>
    <xf numFmtId="164" fontId="1" fillId="3" borderId="32" xfId="0" applyNumberFormat="1" applyFont="1" applyFill="1" applyBorder="1" applyAlignment="1">
      <alignment horizontal="center" vertical="center"/>
    </xf>
    <xf numFmtId="164" fontId="4" fillId="2" borderId="33" xfId="0" applyNumberFormat="1" applyFont="1" applyFill="1" applyBorder="1" applyAlignment="1">
      <alignment horizontal="left" vertical="center"/>
    </xf>
    <xf numFmtId="164" fontId="1" fillId="2" borderId="0" xfId="0" applyNumberFormat="1" applyFont="1" applyFill="1" applyAlignment="1">
      <alignment horizontal="right" vertical="center"/>
    </xf>
    <xf numFmtId="164" fontId="1" fillId="2" borderId="0" xfId="0" applyNumberFormat="1" applyFont="1" applyFill="1" applyAlignment="1">
      <alignment horizontal="left" vertical="center"/>
    </xf>
    <xf numFmtId="164" fontId="1" fillId="2" borderId="0" xfId="0" applyNumberFormat="1" applyFont="1" applyFill="1" applyAlignment="1">
      <alignment horizontal="center" vertical="center"/>
    </xf>
    <xf numFmtId="164" fontId="3" fillId="2" borderId="0" xfId="0" applyNumberFormat="1" applyFont="1" applyFill="1" applyAlignment="1">
      <alignment horizontal="right" vertical="center"/>
    </xf>
    <xf numFmtId="164" fontId="3" fillId="2" borderId="0" xfId="0" applyNumberFormat="1" applyFont="1" applyFill="1" applyAlignment="1">
      <alignment horizontal="left" vertical="center"/>
    </xf>
    <xf numFmtId="164" fontId="3" fillId="0" borderId="0" xfId="0" applyNumberFormat="1" applyFont="1" applyAlignment="1">
      <alignment horizontal="right" vertical="center"/>
    </xf>
    <xf numFmtId="164" fontId="3" fillId="0" borderId="33" xfId="0" applyNumberFormat="1" applyFont="1" applyBorder="1" applyAlignment="1">
      <alignment horizontal="center" vertical="center"/>
    </xf>
    <xf numFmtId="164" fontId="3" fillId="0" borderId="34" xfId="0" applyNumberFormat="1" applyFont="1" applyBorder="1" applyAlignment="1">
      <alignment horizontal="center" vertical="center"/>
    </xf>
    <xf numFmtId="164" fontId="5" fillId="0" borderId="0" xfId="0" applyNumberFormat="1" applyFont="1" applyAlignment="1">
      <alignment horizontal="left" vertical="center"/>
    </xf>
    <xf numFmtId="164" fontId="5" fillId="0" borderId="0" xfId="0" applyNumberFormat="1" applyFont="1" applyAlignment="1">
      <alignment horizontal="center" vertical="center"/>
    </xf>
    <xf numFmtId="164" fontId="0" fillId="0" borderId="32" xfId="0" applyNumberFormat="1" applyBorder="1" applyAlignment="1">
      <alignment horizontal="center" vertical="center"/>
    </xf>
    <xf numFmtId="164" fontId="1" fillId="0" borderId="3" xfId="0" applyNumberFormat="1" applyFont="1" applyBorder="1" applyAlignment="1">
      <alignment horizontal="left" vertical="center"/>
    </xf>
    <xf numFmtId="164" fontId="1" fillId="0" borderId="3" xfId="0" applyNumberFormat="1" applyFont="1" applyBorder="1" applyAlignment="1">
      <alignment horizontal="center" vertical="center"/>
    </xf>
    <xf numFmtId="164" fontId="1" fillId="0" borderId="3" xfId="0" quotePrefix="1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164" fontId="1" fillId="3" borderId="4" xfId="0" applyNumberFormat="1" applyFont="1" applyFill="1" applyBorder="1" applyAlignment="1">
      <alignment horizontal="center" vertical="center"/>
    </xf>
    <xf numFmtId="164" fontId="1" fillId="0" borderId="10" xfId="0" applyNumberFormat="1" applyFont="1" applyBorder="1" applyAlignment="1">
      <alignment horizontal="left" vertical="center"/>
    </xf>
    <xf numFmtId="164" fontId="1" fillId="0" borderId="10" xfId="0" quotePrefix="1" applyNumberFormat="1" applyFont="1" applyBorder="1" applyAlignment="1">
      <alignment horizontal="right" vertical="center"/>
    </xf>
    <xf numFmtId="164" fontId="1" fillId="0" borderId="10" xfId="0" applyNumberFormat="1" applyFont="1" applyBorder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164" fontId="1" fillId="3" borderId="0" xfId="0" applyNumberFormat="1" applyFont="1" applyFill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3" borderId="0" xfId="0" quotePrefix="1" applyNumberFormat="1" applyFont="1" applyFill="1" applyAlignment="1">
      <alignment horizontal="center" vertical="center"/>
    </xf>
    <xf numFmtId="164" fontId="1" fillId="0" borderId="0" xfId="0" applyNumberFormat="1" applyFont="1" applyAlignment="1">
      <alignment horizontal="right" vertical="center"/>
    </xf>
    <xf numFmtId="164" fontId="1" fillId="0" borderId="39" xfId="0" applyNumberFormat="1" applyFont="1" applyBorder="1" applyAlignment="1">
      <alignment horizontal="center" vertical="center"/>
    </xf>
    <xf numFmtId="164" fontId="1" fillId="0" borderId="0" xfId="0" quotePrefix="1" applyNumberFormat="1" applyFont="1" applyAlignment="1">
      <alignment horizontal="left" vertical="center"/>
    </xf>
    <xf numFmtId="164" fontId="1" fillId="0" borderId="24" xfId="0" applyNumberFormat="1" applyFont="1" applyBorder="1" applyAlignment="1">
      <alignment horizontal="left" vertical="center"/>
    </xf>
    <xf numFmtId="164" fontId="3" fillId="0" borderId="24" xfId="0" applyNumberFormat="1" applyFont="1" applyBorder="1" applyAlignment="1">
      <alignment horizontal="left" vertical="center"/>
    </xf>
    <xf numFmtId="164" fontId="1" fillId="0" borderId="24" xfId="0" applyNumberFormat="1" applyFont="1" applyBorder="1" applyAlignment="1">
      <alignment horizontal="right" vertical="center"/>
    </xf>
    <xf numFmtId="164" fontId="1" fillId="0" borderId="39" xfId="0" applyNumberFormat="1" applyFont="1" applyBorder="1" applyAlignment="1">
      <alignment vertical="center"/>
    </xf>
    <xf numFmtId="164" fontId="1" fillId="0" borderId="37" xfId="0" applyNumberFormat="1" applyFont="1" applyBorder="1" applyAlignment="1">
      <alignment vertical="center"/>
    </xf>
    <xf numFmtId="164" fontId="4" fillId="0" borderId="24" xfId="0" applyNumberFormat="1" applyFont="1" applyBorder="1" applyAlignment="1">
      <alignment vertical="center"/>
    </xf>
    <xf numFmtId="164" fontId="3" fillId="0" borderId="40" xfId="0" applyNumberFormat="1" applyFont="1" applyBorder="1" applyAlignment="1">
      <alignment vertical="center"/>
    </xf>
    <xf numFmtId="164" fontId="1" fillId="0" borderId="0" xfId="0" quotePrefix="1" applyNumberFormat="1" applyFont="1" applyAlignment="1">
      <alignment horizontal="right" vertical="center"/>
    </xf>
    <xf numFmtId="164" fontId="1" fillId="0" borderId="39" xfId="0" applyNumberFormat="1" applyFont="1" applyBorder="1" applyAlignment="1">
      <alignment horizontal="right" vertical="center"/>
    </xf>
    <xf numFmtId="164" fontId="0" fillId="0" borderId="24" xfId="0" applyNumberFormat="1" applyBorder="1" applyAlignment="1">
      <alignment horizontal="left" vertical="center"/>
    </xf>
    <xf numFmtId="164" fontId="0" fillId="0" borderId="37" xfId="0" applyNumberFormat="1" applyBorder="1" applyAlignment="1">
      <alignment horizontal="right" vertical="center"/>
    </xf>
    <xf numFmtId="164" fontId="1" fillId="0" borderId="39" xfId="0" quotePrefix="1" applyNumberFormat="1" applyFont="1" applyBorder="1" applyAlignment="1">
      <alignment horizontal="right" vertical="center"/>
    </xf>
    <xf numFmtId="164" fontId="1" fillId="0" borderId="24" xfId="0" quotePrefix="1" applyNumberFormat="1" applyFont="1" applyBorder="1" applyAlignment="1">
      <alignment horizontal="right" vertical="center"/>
    </xf>
    <xf numFmtId="164" fontId="3" fillId="3" borderId="37" xfId="0" applyNumberFormat="1" applyFont="1" applyFill="1" applyBorder="1" applyAlignment="1">
      <alignment horizontal="right" vertical="center"/>
    </xf>
    <xf numFmtId="164" fontId="1" fillId="0" borderId="37" xfId="0" applyNumberFormat="1" applyFont="1" applyBorder="1" applyAlignment="1">
      <alignment horizontal="right" vertical="center"/>
    </xf>
    <xf numFmtId="164" fontId="4" fillId="0" borderId="5" xfId="0" applyNumberFormat="1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right" vertical="center"/>
    </xf>
    <xf numFmtId="164" fontId="4" fillId="0" borderId="38" xfId="0" applyNumberFormat="1" applyFont="1" applyBorder="1" applyAlignment="1">
      <alignment horizontal="left" vertical="center"/>
    </xf>
    <xf numFmtId="164" fontId="3" fillId="0" borderId="0" xfId="0" quotePrefix="1" applyNumberFormat="1" applyFont="1" applyAlignment="1">
      <alignment horizontal="right" vertical="center"/>
    </xf>
    <xf numFmtId="164" fontId="3" fillId="0" borderId="39" xfId="0" applyNumberFormat="1" applyFont="1" applyBorder="1" applyAlignment="1">
      <alignment horizontal="left" vertical="center"/>
    </xf>
    <xf numFmtId="164" fontId="1" fillId="0" borderId="39" xfId="0" applyNumberFormat="1" applyFont="1" applyBorder="1" applyAlignment="1">
      <alignment horizontal="left" vertical="center"/>
    </xf>
    <xf numFmtId="164" fontId="3" fillId="0" borderId="24" xfId="0" applyNumberFormat="1" applyFont="1" applyBorder="1" applyAlignment="1">
      <alignment horizontal="right" vertical="center"/>
    </xf>
    <xf numFmtId="164" fontId="3" fillId="0" borderId="37" xfId="0" applyNumberFormat="1" applyFont="1" applyBorder="1" applyAlignment="1">
      <alignment horizontal="left" vertical="center"/>
    </xf>
    <xf numFmtId="164" fontId="3" fillId="0" borderId="5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38" xfId="0" applyNumberFormat="1" applyFont="1" applyBorder="1" applyAlignment="1">
      <alignment horizontal="left" vertical="center"/>
    </xf>
    <xf numFmtId="164" fontId="4" fillId="0" borderId="0" xfId="0" applyNumberFormat="1" applyFont="1" applyAlignment="1">
      <alignment horizontal="left" vertical="center"/>
    </xf>
    <xf numFmtId="164" fontId="5" fillId="0" borderId="24" xfId="0" applyNumberFormat="1" applyFont="1" applyBorder="1" applyAlignment="1">
      <alignment horizontal="left" vertical="center"/>
    </xf>
    <xf numFmtId="164" fontId="3" fillId="0" borderId="24" xfId="0" quotePrefix="1" applyNumberFormat="1" applyFont="1" applyBorder="1" applyAlignment="1">
      <alignment horizontal="right" vertical="center"/>
    </xf>
    <xf numFmtId="164" fontId="1" fillId="0" borderId="37" xfId="0" applyNumberFormat="1" applyFont="1" applyBorder="1" applyAlignment="1">
      <alignment horizontal="left" vertical="center"/>
    </xf>
    <xf numFmtId="164" fontId="5" fillId="0" borderId="5" xfId="0" applyNumberFormat="1" applyFont="1" applyBorder="1" applyAlignment="1">
      <alignment horizontal="left" vertical="center"/>
    </xf>
    <xf numFmtId="164" fontId="1" fillId="0" borderId="5" xfId="0" applyNumberFormat="1" applyFont="1" applyBorder="1" applyAlignment="1">
      <alignment horizontal="left" vertical="center"/>
    </xf>
    <xf numFmtId="164" fontId="1" fillId="7" borderId="0" xfId="0" quotePrefix="1" applyNumberFormat="1" applyFont="1" applyFill="1" applyAlignment="1">
      <alignment horizontal="center" vertical="center"/>
    </xf>
    <xf numFmtId="164" fontId="0" fillId="0" borderId="14" xfId="0" applyNumberFormat="1" applyBorder="1" applyAlignment="1">
      <alignment horizontal="left" vertical="center"/>
    </xf>
    <xf numFmtId="164" fontId="0" fillId="0" borderId="30" xfId="0" applyNumberFormat="1" applyBorder="1" applyAlignment="1">
      <alignment horizontal="left" vertical="center"/>
    </xf>
    <xf numFmtId="164" fontId="5" fillId="0" borderId="32" xfId="0" applyNumberFormat="1" applyFont="1" applyBorder="1" applyAlignment="1">
      <alignment horizontal="left" vertical="center"/>
    </xf>
    <xf numFmtId="164" fontId="1" fillId="0" borderId="32" xfId="0" applyNumberFormat="1" applyFont="1" applyBorder="1" applyAlignment="1">
      <alignment horizontal="left" vertical="center"/>
    </xf>
    <xf numFmtId="164" fontId="1" fillId="6" borderId="32" xfId="0" applyNumberFormat="1" applyFont="1" applyFill="1" applyBorder="1" applyAlignment="1">
      <alignment horizontal="center" vertical="center"/>
    </xf>
    <xf numFmtId="164" fontId="5" fillId="2" borderId="32" xfId="0" applyNumberFormat="1" applyFont="1" applyFill="1" applyBorder="1" applyAlignment="1">
      <alignment horizontal="left" vertical="center"/>
    </xf>
    <xf numFmtId="164" fontId="4" fillId="2" borderId="32" xfId="0" applyNumberFormat="1" applyFont="1" applyFill="1" applyBorder="1" applyAlignment="1">
      <alignment horizontal="right" vertical="center"/>
    </xf>
    <xf numFmtId="164" fontId="4" fillId="2" borderId="32" xfId="0" applyNumberFormat="1" applyFont="1" applyFill="1" applyBorder="1" applyAlignment="1">
      <alignment horizontal="left" vertical="center"/>
    </xf>
    <xf numFmtId="164" fontId="4" fillId="2" borderId="32" xfId="0" applyNumberFormat="1" applyFont="1" applyFill="1" applyBorder="1" applyAlignment="1">
      <alignment horizontal="center" vertical="center"/>
    </xf>
    <xf numFmtId="164" fontId="4" fillId="0" borderId="32" xfId="0" applyNumberFormat="1" applyFont="1" applyBorder="1" applyAlignment="1">
      <alignment horizontal="center" vertical="center"/>
    </xf>
    <xf numFmtId="164" fontId="4" fillId="0" borderId="32" xfId="0" applyNumberFormat="1" applyFont="1" applyBorder="1" applyAlignment="1">
      <alignment horizontal="right" vertical="center"/>
    </xf>
    <xf numFmtId="164" fontId="0" fillId="3" borderId="32" xfId="0" applyNumberFormat="1" applyFill="1" applyBorder="1" applyAlignment="1">
      <alignment horizontal="center" vertical="center"/>
    </xf>
    <xf numFmtId="164" fontId="1" fillId="7" borderId="32" xfId="0" applyNumberFormat="1" applyFont="1" applyFill="1" applyBorder="1" applyAlignment="1">
      <alignment horizontal="center" vertical="center"/>
    </xf>
    <xf numFmtId="164" fontId="1" fillId="2" borderId="32" xfId="0" applyNumberFormat="1" applyFont="1" applyFill="1" applyBorder="1" applyAlignment="1">
      <alignment horizontal="right" vertical="center"/>
    </xf>
    <xf numFmtId="164" fontId="1" fillId="2" borderId="32" xfId="0" applyNumberFormat="1" applyFont="1" applyFill="1" applyBorder="1" applyAlignment="1">
      <alignment horizontal="left" vertical="center"/>
    </xf>
    <xf numFmtId="164" fontId="1" fillId="2" borderId="32" xfId="0" applyNumberFormat="1" applyFont="1" applyFill="1" applyBorder="1" applyAlignment="1">
      <alignment horizontal="center" vertical="center"/>
    </xf>
    <xf numFmtId="164" fontId="1" fillId="0" borderId="32" xfId="0" applyNumberFormat="1" applyFont="1" applyBorder="1" applyAlignment="1">
      <alignment horizontal="right" vertical="center"/>
    </xf>
    <xf numFmtId="164" fontId="0" fillId="0" borderId="32" xfId="0" applyNumberFormat="1" applyBorder="1" applyAlignment="1">
      <alignment horizontal="left" vertical="center"/>
    </xf>
    <xf numFmtId="164" fontId="1" fillId="6" borderId="32" xfId="0" applyNumberFormat="1" applyFont="1" applyFill="1" applyBorder="1" applyAlignment="1">
      <alignment horizontal="right" vertical="center"/>
    </xf>
    <xf numFmtId="164" fontId="3" fillId="0" borderId="32" xfId="0" applyNumberFormat="1" applyFont="1" applyBorder="1" applyAlignment="1">
      <alignment horizontal="left" vertical="center"/>
    </xf>
    <xf numFmtId="164" fontId="2" fillId="0" borderId="32" xfId="0" applyNumberFormat="1" applyFont="1" applyBorder="1" applyAlignment="1">
      <alignment horizontal="center" vertical="center"/>
    </xf>
    <xf numFmtId="164" fontId="3" fillId="2" borderId="32" xfId="0" applyNumberFormat="1" applyFont="1" applyFill="1" applyBorder="1" applyAlignment="1">
      <alignment horizontal="left" vertical="center"/>
    </xf>
    <xf numFmtId="164" fontId="3" fillId="2" borderId="32" xfId="0" applyNumberFormat="1" applyFont="1" applyFill="1" applyBorder="1" applyAlignment="1">
      <alignment horizontal="right" vertical="center"/>
    </xf>
    <xf numFmtId="164" fontId="4" fillId="0" borderId="32" xfId="0" applyNumberFormat="1" applyFont="1" applyBorder="1" applyAlignment="1">
      <alignment horizontal="left" vertical="center"/>
    </xf>
    <xf numFmtId="164" fontId="0" fillId="0" borderId="32" xfId="0" applyNumberFormat="1" applyBorder="1" applyAlignment="1">
      <alignment vertical="center"/>
    </xf>
    <xf numFmtId="164" fontId="1" fillId="0" borderId="32" xfId="0" applyNumberFormat="1" applyFont="1" applyBorder="1" applyAlignment="1">
      <alignment vertical="center"/>
    </xf>
    <xf numFmtId="164" fontId="0" fillId="0" borderId="32" xfId="0" applyNumberFormat="1" applyBorder="1" applyAlignment="1">
      <alignment horizontal="right" vertical="center"/>
    </xf>
    <xf numFmtId="164" fontId="4" fillId="4" borderId="32" xfId="0" applyNumberFormat="1" applyFont="1" applyFill="1" applyBorder="1" applyAlignment="1">
      <alignment vertical="center"/>
    </xf>
    <xf numFmtId="164" fontId="4" fillId="0" borderId="32" xfId="0" applyNumberFormat="1" applyFont="1" applyBorder="1" applyAlignment="1">
      <alignment vertical="center"/>
    </xf>
    <xf numFmtId="164" fontId="1" fillId="5" borderId="32" xfId="0" applyNumberFormat="1" applyFont="1" applyFill="1" applyBorder="1" applyAlignment="1">
      <alignment horizontal="center" vertical="center"/>
    </xf>
    <xf numFmtId="164" fontId="3" fillId="5" borderId="32" xfId="0" applyNumberFormat="1" applyFont="1" applyFill="1" applyBorder="1" applyAlignment="1">
      <alignment horizontal="left" vertical="center"/>
    </xf>
    <xf numFmtId="164" fontId="3" fillId="5" borderId="32" xfId="0" applyNumberFormat="1" applyFont="1" applyFill="1" applyBorder="1" applyAlignment="1">
      <alignment horizontal="right" vertical="center"/>
    </xf>
    <xf numFmtId="164" fontId="1" fillId="5" borderId="32" xfId="0" applyNumberFormat="1" applyFont="1" applyFill="1" applyBorder="1" applyAlignment="1">
      <alignment horizontal="right" vertical="center"/>
    </xf>
    <xf numFmtId="164" fontId="3" fillId="5" borderId="32" xfId="0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3" fillId="0" borderId="0" xfId="0" quotePrefix="1" applyNumberFormat="1" applyFont="1" applyAlignment="1">
      <alignment horizontal="right" vertical="center"/>
    </xf>
    <xf numFmtId="164" fontId="10" fillId="7" borderId="32" xfId="0" applyNumberFormat="1" applyFont="1" applyFill="1" applyBorder="1" applyAlignment="1">
      <alignment horizontal="center" vertical="center"/>
    </xf>
    <xf numFmtId="164" fontId="10" fillId="0" borderId="32" xfId="0" applyNumberFormat="1" applyFont="1" applyBorder="1" applyAlignment="1">
      <alignment horizontal="center" vertical="center"/>
    </xf>
    <xf numFmtId="164" fontId="14" fillId="7" borderId="32" xfId="0" applyNumberFormat="1" applyFont="1" applyFill="1" applyBorder="1" applyAlignment="1">
      <alignment horizontal="center" vertical="center"/>
    </xf>
    <xf numFmtId="164" fontId="14" fillId="0" borderId="32" xfId="0" applyNumberFormat="1" applyFont="1" applyBorder="1" applyAlignment="1">
      <alignment horizontal="center" vertical="center"/>
    </xf>
    <xf numFmtId="164" fontId="16" fillId="8" borderId="32" xfId="0" applyNumberFormat="1" applyFont="1" applyFill="1" applyBorder="1" applyAlignment="1">
      <alignment horizontal="center" vertical="center"/>
    </xf>
    <xf numFmtId="164" fontId="5" fillId="8" borderId="32" xfId="0" applyNumberFormat="1" applyFont="1" applyFill="1" applyBorder="1" applyAlignment="1">
      <alignment horizontal="left" vertical="center"/>
    </xf>
    <xf numFmtId="164" fontId="5" fillId="8" borderId="32" xfId="0" applyNumberFormat="1" applyFont="1" applyFill="1" applyBorder="1" applyAlignment="1">
      <alignment horizontal="center" vertical="center"/>
    </xf>
    <xf numFmtId="164" fontId="1" fillId="8" borderId="32" xfId="0" applyNumberFormat="1" applyFont="1" applyFill="1" applyBorder="1" applyAlignment="1">
      <alignment horizontal="center" vertical="center"/>
    </xf>
    <xf numFmtId="164" fontId="4" fillId="5" borderId="32" xfId="0" applyNumberFormat="1" applyFont="1" applyFill="1" applyBorder="1" applyAlignment="1">
      <alignment horizontal="left" vertical="center"/>
    </xf>
    <xf numFmtId="164" fontId="1" fillId="0" borderId="32" xfId="0" applyNumberFormat="1" applyFont="1" applyBorder="1" applyAlignment="1">
      <alignment horizontal="center" vertical="center"/>
    </xf>
    <xf numFmtId="164" fontId="3" fillId="0" borderId="32" xfId="0" applyNumberFormat="1" applyFont="1" applyBorder="1" applyAlignment="1">
      <alignment horizontal="center" vertical="center"/>
    </xf>
    <xf numFmtId="164" fontId="1" fillId="0" borderId="24" xfId="0" applyNumberFormat="1" applyFont="1" applyBorder="1" applyAlignment="1">
      <alignment horizontal="center" vertical="center"/>
    </xf>
    <xf numFmtId="164" fontId="1" fillId="0" borderId="37" xfId="0" applyNumberFormat="1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164" fontId="0" fillId="0" borderId="8" xfId="0" applyNumberFormat="1" applyBorder="1" applyAlignment="1">
      <alignment horizontal="left" vertical="center"/>
    </xf>
    <xf numFmtId="164" fontId="1" fillId="0" borderId="25" xfId="0" applyNumberFormat="1" applyFont="1" applyBorder="1" applyAlignment="1">
      <alignment horizontal="left" vertical="center"/>
    </xf>
    <xf numFmtId="164" fontId="4" fillId="5" borderId="32" xfId="0" applyNumberFormat="1" applyFont="1" applyFill="1" applyBorder="1" applyAlignment="1">
      <alignment horizontal="left" vertical="center"/>
    </xf>
    <xf numFmtId="164" fontId="4" fillId="2" borderId="5" xfId="0" applyNumberFormat="1" applyFont="1" applyFill="1" applyBorder="1" applyAlignment="1">
      <alignment horizontal="center" vertical="center"/>
    </xf>
    <xf numFmtId="164" fontId="4" fillId="2" borderId="38" xfId="0" applyNumberFormat="1" applyFont="1" applyFill="1" applyBorder="1" applyAlignment="1">
      <alignment horizontal="center" vertical="center"/>
    </xf>
    <xf numFmtId="164" fontId="1" fillId="0" borderId="32" xfId="0" applyNumberFormat="1" applyFont="1" applyBorder="1" applyAlignment="1">
      <alignment horizontal="center" vertical="center"/>
    </xf>
    <xf numFmtId="164" fontId="3" fillId="0" borderId="32" xfId="0" applyNumberFormat="1" applyFont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164" fontId="3" fillId="2" borderId="4" xfId="0" applyNumberFormat="1" applyFont="1" applyFill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/>
    </xf>
    <xf numFmtId="164" fontId="3" fillId="0" borderId="30" xfId="0" applyNumberFormat="1" applyFont="1" applyBorder="1" applyAlignment="1">
      <alignment horizontal="center" vertical="center"/>
    </xf>
    <xf numFmtId="164" fontId="3" fillId="0" borderId="9" xfId="0" applyNumberFormat="1" applyFont="1" applyBorder="1" applyAlignment="1">
      <alignment horizontal="center" vertical="center"/>
    </xf>
    <xf numFmtId="164" fontId="22" fillId="9" borderId="32" xfId="0" applyNumberFormat="1" applyFont="1" applyFill="1" applyBorder="1" applyAlignment="1">
      <alignment horizontal="center" vertical="center" wrapText="1"/>
    </xf>
    <xf numFmtId="164" fontId="3" fillId="3" borderId="7" xfId="0" applyNumberFormat="1" applyFont="1" applyFill="1" applyBorder="1" applyAlignment="1">
      <alignment horizontal="center" vertical="center"/>
    </xf>
    <xf numFmtId="164" fontId="3" fillId="3" borderId="30" xfId="0" applyNumberFormat="1" applyFont="1" applyFill="1" applyBorder="1" applyAlignment="1">
      <alignment horizontal="center" vertical="center"/>
    </xf>
    <xf numFmtId="164" fontId="1" fillId="3" borderId="7" xfId="0" applyNumberFormat="1" applyFont="1" applyFill="1" applyBorder="1" applyAlignment="1">
      <alignment horizontal="center" vertical="center"/>
    </xf>
    <xf numFmtId="164" fontId="1" fillId="3" borderId="9" xfId="0" applyNumberFormat="1" applyFont="1" applyFill="1" applyBorder="1" applyAlignment="1">
      <alignment horizontal="center" vertical="center"/>
    </xf>
    <xf numFmtId="164" fontId="3" fillId="3" borderId="9" xfId="0" applyNumberFormat="1" applyFont="1" applyFill="1" applyBorder="1" applyAlignment="1">
      <alignment horizontal="center" vertical="center"/>
    </xf>
    <xf numFmtId="164" fontId="10" fillId="0" borderId="7" xfId="0" quotePrefix="1" applyNumberFormat="1" applyFont="1" applyBorder="1" applyAlignment="1">
      <alignment horizontal="center" vertical="center"/>
    </xf>
    <xf numFmtId="164" fontId="10" fillId="0" borderId="30" xfId="0" quotePrefix="1" applyNumberFormat="1" applyFont="1" applyBorder="1" applyAlignment="1">
      <alignment horizontal="center" vertical="center"/>
    </xf>
    <xf numFmtId="164" fontId="10" fillId="0" borderId="7" xfId="0" applyNumberFormat="1" applyFont="1" applyBorder="1" applyAlignment="1">
      <alignment horizontal="center" vertical="center"/>
    </xf>
    <xf numFmtId="164" fontId="10" fillId="0" borderId="9" xfId="0" applyNumberFormat="1" applyFont="1" applyBorder="1" applyAlignment="1">
      <alignment horizontal="center" vertical="center"/>
    </xf>
    <xf numFmtId="164" fontId="1" fillId="0" borderId="35" xfId="0" applyNumberFormat="1" applyFont="1" applyBorder="1" applyAlignment="1">
      <alignment horizontal="center" vertical="center"/>
    </xf>
    <xf numFmtId="164" fontId="1" fillId="0" borderId="36" xfId="0" applyNumberFormat="1" applyFont="1" applyBorder="1" applyAlignment="1">
      <alignment horizontal="center" vertical="center"/>
    </xf>
    <xf numFmtId="164" fontId="1" fillId="0" borderId="24" xfId="0" applyNumberFormat="1" applyFont="1" applyBorder="1" applyAlignment="1">
      <alignment horizontal="center" vertical="center"/>
    </xf>
    <xf numFmtId="164" fontId="1" fillId="0" borderId="37" xfId="0" applyNumberFormat="1" applyFont="1" applyBorder="1" applyAlignment="1">
      <alignment horizontal="center" vertical="center"/>
    </xf>
    <xf numFmtId="164" fontId="1" fillId="3" borderId="8" xfId="0" applyNumberFormat="1" applyFont="1" applyFill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164" fontId="3" fillId="0" borderId="48" xfId="0" applyNumberFormat="1" applyFont="1" applyBorder="1" applyAlignment="1">
      <alignment horizontal="center" vertical="center" wrapText="1"/>
    </xf>
    <xf numFmtId="164" fontId="3" fillId="0" borderId="16" xfId="0" applyNumberFormat="1" applyFont="1" applyBorder="1" applyAlignment="1">
      <alignment horizontal="center" vertical="center" wrapText="1"/>
    </xf>
    <xf numFmtId="164" fontId="3" fillId="0" borderId="47" xfId="0" applyNumberFormat="1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164" fontId="3" fillId="0" borderId="46" xfId="0" applyNumberFormat="1" applyFont="1" applyBorder="1" applyAlignment="1">
      <alignment horizontal="center" vertical="center" wrapText="1"/>
    </xf>
    <xf numFmtId="164" fontId="3" fillId="0" borderId="23" xfId="0" applyNumberFormat="1" applyFont="1" applyBorder="1" applyAlignment="1">
      <alignment horizontal="center" vertical="center" wrapText="1"/>
    </xf>
    <xf numFmtId="164" fontId="3" fillId="0" borderId="24" xfId="0" applyNumberFormat="1" applyFont="1" applyBorder="1" applyAlignment="1">
      <alignment horizontal="center" vertical="center" wrapText="1"/>
    </xf>
    <xf numFmtId="164" fontId="3" fillId="0" borderId="25" xfId="0" applyNumberFormat="1" applyFont="1" applyBorder="1" applyAlignment="1">
      <alignment horizontal="center" vertical="center" wrapText="1"/>
    </xf>
    <xf numFmtId="164" fontId="3" fillId="0" borderId="49" xfId="0" applyNumberFormat="1" applyFont="1" applyBorder="1" applyAlignment="1">
      <alignment horizontal="center" vertical="center" wrapText="1"/>
    </xf>
    <xf numFmtId="164" fontId="3" fillId="0" borderId="33" xfId="0" applyNumberFormat="1" applyFont="1" applyBorder="1" applyAlignment="1">
      <alignment horizontal="center" vertical="center" wrapText="1"/>
    </xf>
    <xf numFmtId="164" fontId="3" fillId="0" borderId="34" xfId="0" applyNumberFormat="1" applyFont="1" applyBorder="1" applyAlignment="1">
      <alignment horizontal="center" vertical="center" wrapText="1"/>
    </xf>
    <xf numFmtId="164" fontId="0" fillId="3" borderId="2" xfId="0" applyNumberFormat="1" applyFill="1" applyBorder="1" applyAlignment="1">
      <alignment horizontal="center" vertical="center"/>
    </xf>
    <xf numFmtId="164" fontId="0" fillId="3" borderId="3" xfId="0" applyNumberFormat="1" applyFill="1" applyBorder="1" applyAlignment="1">
      <alignment horizontal="center" vertical="center"/>
    </xf>
    <xf numFmtId="164" fontId="0" fillId="3" borderId="4" xfId="0" applyNumberFormat="1" applyFill="1" applyBorder="1" applyAlignment="1">
      <alignment horizontal="center" vertical="center"/>
    </xf>
    <xf numFmtId="164" fontId="3" fillId="0" borderId="43" xfId="0" applyNumberFormat="1" applyFont="1" applyBorder="1" applyAlignment="1">
      <alignment horizontal="center" vertical="center"/>
    </xf>
    <xf numFmtId="164" fontId="3" fillId="0" borderId="41" xfId="0" applyNumberFormat="1" applyFont="1" applyBorder="1" applyAlignment="1">
      <alignment horizontal="center" vertical="center"/>
    </xf>
    <xf numFmtId="164" fontId="3" fillId="0" borderId="42" xfId="0" applyNumberFormat="1" applyFont="1" applyBorder="1" applyAlignment="1">
      <alignment horizontal="center" vertical="center"/>
    </xf>
    <xf numFmtId="164" fontId="3" fillId="0" borderId="11" xfId="0" applyNumberFormat="1" applyFont="1" applyBorder="1" applyAlignment="1">
      <alignment horizontal="center" vertical="center"/>
    </xf>
    <xf numFmtId="164" fontId="3" fillId="0" borderId="10" xfId="0" applyNumberFormat="1" applyFont="1" applyBorder="1" applyAlignment="1">
      <alignment horizontal="center" vertical="center"/>
    </xf>
    <xf numFmtId="164" fontId="3" fillId="0" borderId="12" xfId="0" applyNumberFormat="1" applyFont="1" applyBorder="1" applyAlignment="1">
      <alignment horizontal="center" vertical="center"/>
    </xf>
    <xf numFmtId="164" fontId="18" fillId="0" borderId="5" xfId="0" applyNumberFormat="1" applyFont="1" applyBorder="1" applyAlignment="1">
      <alignment horizontal="center" vertical="center" wrapText="1"/>
    </xf>
    <xf numFmtId="164" fontId="18" fillId="0" borderId="38" xfId="0" applyNumberFormat="1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/>
    </xf>
    <xf numFmtId="164" fontId="1" fillId="0" borderId="17" xfId="0" applyNumberFormat="1" applyFont="1" applyBorder="1" applyAlignment="1">
      <alignment horizontal="center" vertical="center" wrapText="1"/>
    </xf>
    <xf numFmtId="164" fontId="1" fillId="0" borderId="16" xfId="0" applyNumberFormat="1" applyFont="1" applyBorder="1" applyAlignment="1">
      <alignment horizontal="center" vertical="center" wrapText="1"/>
    </xf>
    <xf numFmtId="164" fontId="1" fillId="0" borderId="18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19" xfId="0" applyNumberFormat="1" applyFont="1" applyBorder="1" applyAlignment="1">
      <alignment horizontal="center" vertical="center" wrapText="1"/>
    </xf>
    <xf numFmtId="164" fontId="1" fillId="0" borderId="23" xfId="0" applyNumberFormat="1" applyFont="1" applyBorder="1" applyAlignment="1">
      <alignment horizontal="center" vertical="center" wrapText="1"/>
    </xf>
    <xf numFmtId="164" fontId="1" fillId="0" borderId="24" xfId="0" applyNumberFormat="1" applyFont="1" applyBorder="1" applyAlignment="1">
      <alignment horizontal="center" vertical="center" wrapText="1"/>
    </xf>
    <xf numFmtId="164" fontId="1" fillId="0" borderId="25" xfId="0" applyNumberFormat="1" applyFont="1" applyBorder="1" applyAlignment="1">
      <alignment horizontal="center" vertical="center" wrapText="1"/>
    </xf>
    <xf numFmtId="164" fontId="0" fillId="0" borderId="18" xfId="0" applyNumberFormat="1" applyBorder="1" applyAlignment="1">
      <alignment horizontal="center" vertical="center" wrapText="1"/>
    </xf>
    <xf numFmtId="164" fontId="0" fillId="0" borderId="20" xfId="0" applyNumberFormat="1" applyBorder="1" applyAlignment="1">
      <alignment horizontal="center" vertical="center" wrapText="1"/>
    </xf>
    <xf numFmtId="164" fontId="1" fillId="0" borderId="26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164" fontId="1" fillId="0" borderId="27" xfId="0" applyNumberFormat="1" applyFont="1" applyBorder="1" applyAlignment="1">
      <alignment horizontal="center" vertical="center" wrapText="1"/>
    </xf>
    <xf numFmtId="164" fontId="0" fillId="0" borderId="21" xfId="0" applyNumberFormat="1" applyBorder="1" applyAlignment="1">
      <alignment horizontal="center" vertical="center" wrapText="1"/>
    </xf>
    <xf numFmtId="164" fontId="1" fillId="0" borderId="28" xfId="0" applyNumberFormat="1" applyFont="1" applyBorder="1" applyAlignment="1">
      <alignment horizontal="center" vertical="center" wrapText="1"/>
    </xf>
    <xf numFmtId="1" fontId="20" fillId="10" borderId="44" xfId="0" applyNumberFormat="1" applyFont="1" applyFill="1" applyBorder="1" applyAlignment="1">
      <alignment horizontal="center" vertical="center"/>
    </xf>
    <xf numFmtId="1" fontId="20" fillId="10" borderId="35" xfId="0" applyNumberFormat="1" applyFont="1" applyFill="1" applyBorder="1" applyAlignment="1">
      <alignment horizontal="center" vertical="center"/>
    </xf>
    <xf numFmtId="1" fontId="20" fillId="10" borderId="29" xfId="0" applyNumberFormat="1" applyFont="1" applyFill="1" applyBorder="1" applyAlignment="1">
      <alignment horizontal="center" vertical="center"/>
    </xf>
    <xf numFmtId="1" fontId="20" fillId="10" borderId="43" xfId="0" applyNumberFormat="1" applyFont="1" applyFill="1" applyBorder="1" applyAlignment="1">
      <alignment horizontal="center" vertical="center"/>
    </xf>
    <xf numFmtId="1" fontId="20" fillId="10" borderId="41" xfId="0" applyNumberFormat="1" applyFont="1" applyFill="1" applyBorder="1" applyAlignment="1">
      <alignment horizontal="center" vertical="center"/>
    </xf>
    <xf numFmtId="1" fontId="20" fillId="10" borderId="45" xfId="0" applyNumberFormat="1" applyFont="1" applyFill="1" applyBorder="1" applyAlignment="1">
      <alignment horizontal="center" vertical="center"/>
    </xf>
    <xf numFmtId="164" fontId="19" fillId="10" borderId="47" xfId="0" applyNumberFormat="1" applyFont="1" applyFill="1" applyBorder="1" applyAlignment="1">
      <alignment horizontal="center" vertical="center"/>
    </xf>
    <xf numFmtId="164" fontId="19" fillId="10" borderId="0" xfId="0" applyNumberFormat="1" applyFont="1" applyFill="1" applyAlignment="1">
      <alignment horizontal="center" vertical="center"/>
    </xf>
    <xf numFmtId="164" fontId="19" fillId="10" borderId="43" xfId="0" applyNumberFormat="1" applyFont="1" applyFill="1" applyBorder="1" applyAlignment="1">
      <alignment horizontal="center" vertical="center"/>
    </xf>
    <xf numFmtId="164" fontId="19" fillId="10" borderId="41" xfId="0" applyNumberFormat="1" applyFont="1" applyFill="1" applyBorder="1" applyAlignment="1">
      <alignment horizontal="center" vertical="center"/>
    </xf>
    <xf numFmtId="164" fontId="21" fillId="11" borderId="32" xfId="0" applyNumberFormat="1" applyFont="1" applyFill="1" applyBorder="1" applyAlignment="1">
      <alignment horizontal="left" vertical="center"/>
    </xf>
    <xf numFmtId="164" fontId="21" fillId="11" borderId="3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0</xdr:row>
      <xdr:rowOff>2</xdr:rowOff>
    </xdr:from>
    <xdr:to>
      <xdr:col>0</xdr:col>
      <xdr:colOff>318052</xdr:colOff>
      <xdr:row>2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06E4613-2E10-C76D-5278-383BA1A8C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" y="2"/>
          <a:ext cx="318050" cy="318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7"/>
  <sheetViews>
    <sheetView tabSelected="1" workbookViewId="0">
      <selection activeCell="A5" sqref="A5"/>
    </sheetView>
  </sheetViews>
  <sheetFormatPr defaultRowHeight="12.55" x14ac:dyDescent="0.2"/>
  <cols>
    <col min="1" max="1" width="36.5546875" bestFit="1" customWidth="1"/>
    <col min="11" max="11" width="43.6640625" bestFit="1" customWidth="1"/>
  </cols>
  <sheetData>
    <row r="1" spans="1:17" ht="12.7" customHeight="1" x14ac:dyDescent="0.2">
      <c r="A1" s="208" t="s">
        <v>138</v>
      </c>
      <c r="B1" s="209"/>
      <c r="C1" s="209"/>
      <c r="D1" s="209"/>
      <c r="E1" s="209"/>
      <c r="F1" s="209"/>
      <c r="G1" s="209"/>
      <c r="H1" s="209"/>
      <c r="I1" s="209"/>
      <c r="J1" s="209"/>
      <c r="K1" s="202" t="s">
        <v>111</v>
      </c>
      <c r="L1" s="203"/>
      <c r="M1" s="203"/>
      <c r="N1" s="203"/>
      <c r="O1" s="203"/>
      <c r="P1" s="203"/>
      <c r="Q1" s="204"/>
    </row>
    <row r="2" spans="1:17" x14ac:dyDescent="0.2">
      <c r="A2" s="210"/>
      <c r="B2" s="211"/>
      <c r="C2" s="211"/>
      <c r="D2" s="211"/>
      <c r="E2" s="211"/>
      <c r="F2" s="211"/>
      <c r="G2" s="211"/>
      <c r="H2" s="211"/>
      <c r="I2" s="211"/>
      <c r="J2" s="211"/>
      <c r="K2" s="205"/>
      <c r="L2" s="206"/>
      <c r="M2" s="206"/>
      <c r="N2" s="206"/>
      <c r="O2" s="206"/>
      <c r="P2" s="206"/>
      <c r="Q2" s="207"/>
    </row>
    <row r="3" spans="1:17" ht="13.15" x14ac:dyDescent="0.2">
      <c r="A3" s="212" t="s">
        <v>0</v>
      </c>
      <c r="B3" s="213"/>
      <c r="C3" s="213"/>
      <c r="D3" s="213"/>
      <c r="E3" s="213"/>
      <c r="F3" s="213"/>
      <c r="G3" s="213"/>
      <c r="H3" s="213"/>
      <c r="I3" s="213"/>
      <c r="J3" s="213"/>
      <c r="K3" s="1" t="s">
        <v>1</v>
      </c>
      <c r="L3" s="176" t="s">
        <v>112</v>
      </c>
      <c r="M3" s="177"/>
      <c r="N3" s="177"/>
      <c r="O3" s="177"/>
      <c r="P3" s="177"/>
      <c r="Q3" s="178"/>
    </row>
    <row r="4" spans="1:17" ht="13.8" thickBot="1" x14ac:dyDescent="0.25">
      <c r="A4" s="212" t="s">
        <v>2</v>
      </c>
      <c r="B4" s="213"/>
      <c r="C4" s="213"/>
      <c r="D4" s="213"/>
      <c r="E4" s="213"/>
      <c r="F4" s="213"/>
      <c r="G4" s="213"/>
      <c r="H4" s="213"/>
      <c r="I4" s="213"/>
      <c r="J4" s="213"/>
      <c r="K4" s="6" t="s">
        <v>3</v>
      </c>
      <c r="L4" s="179" t="s">
        <v>136</v>
      </c>
      <c r="M4" s="180"/>
      <c r="N4" s="180"/>
      <c r="O4" s="180"/>
      <c r="P4" s="180"/>
      <c r="Q4" s="181"/>
    </row>
    <row r="5" spans="1:17" ht="13.15" x14ac:dyDescent="0.2">
      <c r="A5" s="212" t="s">
        <v>4</v>
      </c>
      <c r="B5" s="213"/>
      <c r="C5" s="213"/>
      <c r="D5" s="213"/>
      <c r="E5" s="213"/>
      <c r="F5" s="213"/>
      <c r="G5" s="213"/>
      <c r="H5" s="213"/>
      <c r="I5" s="213"/>
      <c r="J5" s="213"/>
      <c r="K5" s="4" t="s">
        <v>116</v>
      </c>
      <c r="L5" s="173">
        <v>300</v>
      </c>
      <c r="M5" s="174"/>
      <c r="N5" s="174"/>
      <c r="O5" s="174"/>
      <c r="P5" s="174"/>
      <c r="Q5" s="175"/>
    </row>
    <row r="6" spans="1:17" ht="13.15" x14ac:dyDescent="0.2">
      <c r="A6" s="212" t="s">
        <v>5</v>
      </c>
      <c r="B6" s="213"/>
      <c r="C6" s="213"/>
      <c r="D6" s="213"/>
      <c r="E6" s="213"/>
      <c r="F6" s="213"/>
      <c r="G6" s="213"/>
      <c r="H6" s="213"/>
      <c r="I6" s="213"/>
      <c r="J6" s="213"/>
      <c r="K6" s="131" t="s">
        <v>117</v>
      </c>
      <c r="L6" s="147">
        <v>9.4</v>
      </c>
      <c r="M6" s="158"/>
      <c r="N6" s="158"/>
      <c r="O6" s="158"/>
      <c r="P6" s="158"/>
      <c r="Q6" s="148"/>
    </row>
    <row r="7" spans="1:17" ht="13.8" thickBot="1" x14ac:dyDescent="0.25">
      <c r="A7" s="212" t="s">
        <v>137</v>
      </c>
      <c r="B7" s="213"/>
      <c r="C7" s="213"/>
      <c r="D7" s="213"/>
      <c r="E7" s="213"/>
      <c r="F7" s="213"/>
      <c r="G7" s="213"/>
      <c r="H7" s="213"/>
      <c r="I7" s="213"/>
      <c r="J7" s="213"/>
      <c r="K7" s="132" t="s">
        <v>6</v>
      </c>
      <c r="L7" s="159">
        <f>L5*L6</f>
        <v>2820</v>
      </c>
      <c r="M7" s="160"/>
      <c r="N7" s="160"/>
      <c r="O7" s="160"/>
      <c r="P7" s="160"/>
      <c r="Q7" s="161"/>
    </row>
    <row r="8" spans="1:17" ht="13.15" x14ac:dyDescent="0.2">
      <c r="A8" s="162" t="s">
        <v>7</v>
      </c>
      <c r="B8" s="164" t="s">
        <v>8</v>
      </c>
      <c r="C8" s="165"/>
      <c r="D8" s="166"/>
      <c r="E8" s="164" t="s">
        <v>9</v>
      </c>
      <c r="F8" s="165"/>
      <c r="G8" s="166"/>
      <c r="H8" s="170" t="s">
        <v>123</v>
      </c>
      <c r="I8" s="171" t="s">
        <v>11</v>
      </c>
      <c r="J8" s="172" t="s">
        <v>125</v>
      </c>
      <c r="K8" s="10" t="s">
        <v>12</v>
      </c>
      <c r="L8" s="138" t="s">
        <v>13</v>
      </c>
      <c r="M8" s="139"/>
      <c r="N8" s="139"/>
      <c r="O8" s="139"/>
      <c r="P8" s="139"/>
      <c r="Q8" s="140"/>
    </row>
    <row r="9" spans="1:17" ht="13.8" thickBot="1" x14ac:dyDescent="0.25">
      <c r="A9" s="163"/>
      <c r="B9" s="167"/>
      <c r="C9" s="168"/>
      <c r="D9" s="169"/>
      <c r="E9" s="167"/>
      <c r="F9" s="165"/>
      <c r="G9" s="166"/>
      <c r="H9" s="170"/>
      <c r="I9" s="171"/>
      <c r="J9" s="172"/>
      <c r="K9" s="11" t="s">
        <v>14</v>
      </c>
      <c r="L9" s="141" t="s">
        <v>118</v>
      </c>
      <c r="M9" s="142"/>
      <c r="N9" s="12" t="s">
        <v>119</v>
      </c>
      <c r="O9" s="12" t="s">
        <v>15</v>
      </c>
      <c r="P9" s="141" t="s">
        <v>130</v>
      </c>
      <c r="Q9" s="143"/>
    </row>
    <row r="10" spans="1:17" ht="14.4" x14ac:dyDescent="0.2">
      <c r="A10" s="13"/>
      <c r="B10" s="14"/>
      <c r="C10" s="15" t="s">
        <v>16</v>
      </c>
      <c r="D10" s="16"/>
      <c r="E10" s="14"/>
      <c r="F10" s="144" t="s">
        <v>129</v>
      </c>
      <c r="G10" s="144"/>
      <c r="H10" s="144"/>
      <c r="I10" s="144"/>
      <c r="J10" s="144"/>
      <c r="K10" s="17" t="s">
        <v>121</v>
      </c>
      <c r="L10" s="145">
        <v>111</v>
      </c>
      <c r="M10" s="146"/>
      <c r="N10" s="18">
        <v>75</v>
      </c>
      <c r="O10" s="19">
        <v>19</v>
      </c>
      <c r="P10" s="147">
        <v>74</v>
      </c>
      <c r="Q10" s="148"/>
    </row>
    <row r="11" spans="1:17" ht="13.15" x14ac:dyDescent="0.2">
      <c r="A11" s="20" t="s">
        <v>17</v>
      </c>
      <c r="B11" s="21"/>
      <c r="C11" s="22"/>
      <c r="D11" s="23"/>
      <c r="E11" s="24"/>
      <c r="F11" s="25"/>
      <c r="G11" s="2"/>
      <c r="H11" s="26"/>
      <c r="I11" s="27"/>
      <c r="J11" s="28"/>
      <c r="K11" s="17" t="s">
        <v>122</v>
      </c>
      <c r="L11" s="145">
        <v>75</v>
      </c>
      <c r="M11" s="146"/>
      <c r="N11" s="19">
        <v>63</v>
      </c>
      <c r="O11" s="18">
        <v>50</v>
      </c>
      <c r="P11" s="145">
        <v>68</v>
      </c>
      <c r="Q11" s="149"/>
    </row>
    <row r="12" spans="1:17" ht="15.05" x14ac:dyDescent="0.2">
      <c r="A12" s="82" t="s">
        <v>18</v>
      </c>
      <c r="B12" s="120" t="s">
        <v>126</v>
      </c>
      <c r="C12" s="121"/>
      <c r="D12" s="122"/>
      <c r="E12" s="120" t="s">
        <v>128</v>
      </c>
      <c r="F12" s="121"/>
      <c r="G12" s="122"/>
      <c r="H12" s="120" t="s">
        <v>127</v>
      </c>
      <c r="I12" s="123"/>
      <c r="J12" s="123"/>
      <c r="K12" s="81" t="s">
        <v>120</v>
      </c>
      <c r="L12" s="150">
        <f>L10-L11</f>
        <v>36</v>
      </c>
      <c r="M12" s="151"/>
      <c r="N12" s="31">
        <f>N10-N11</f>
        <v>12</v>
      </c>
      <c r="O12" s="31">
        <f>O10-O11</f>
        <v>-31</v>
      </c>
      <c r="P12" s="152">
        <f>P10-P11</f>
        <v>6</v>
      </c>
      <c r="Q12" s="153"/>
    </row>
    <row r="13" spans="1:17" x14ac:dyDescent="0.2">
      <c r="A13" s="83" t="s">
        <v>19</v>
      </c>
      <c r="B13" s="19"/>
      <c r="C13" s="83" t="s">
        <v>20</v>
      </c>
      <c r="D13" s="125" t="s">
        <v>21</v>
      </c>
      <c r="E13" s="84"/>
      <c r="F13" s="125"/>
      <c r="G13" s="125" t="s">
        <v>21</v>
      </c>
      <c r="H13" s="84"/>
      <c r="I13" s="125">
        <f t="shared" ref="I13:I18" si="0">B13*E13*H13</f>
        <v>0</v>
      </c>
      <c r="J13" s="125"/>
      <c r="K13" s="154"/>
      <c r="L13" s="154"/>
      <c r="M13" s="154"/>
      <c r="N13" s="154"/>
      <c r="O13" s="154"/>
      <c r="P13" s="154"/>
      <c r="Q13" s="155"/>
    </row>
    <row r="14" spans="1:17" ht="13.15" thickBot="1" x14ac:dyDescent="0.25">
      <c r="A14" s="83" t="s">
        <v>23</v>
      </c>
      <c r="B14" s="19"/>
      <c r="C14" s="83" t="s">
        <v>20</v>
      </c>
      <c r="D14" s="125" t="s">
        <v>21</v>
      </c>
      <c r="E14" s="84"/>
      <c r="F14" s="125"/>
      <c r="G14" s="125" t="s">
        <v>21</v>
      </c>
      <c r="H14" s="84"/>
      <c r="I14" s="125">
        <f t="shared" si="0"/>
        <v>0</v>
      </c>
      <c r="J14" s="125"/>
      <c r="K14" s="156"/>
      <c r="L14" s="156"/>
      <c r="M14" s="156"/>
      <c r="N14" s="156"/>
      <c r="O14" s="156"/>
      <c r="P14" s="156"/>
      <c r="Q14" s="157"/>
    </row>
    <row r="15" spans="1:17" x14ac:dyDescent="0.2">
      <c r="A15" s="83" t="s">
        <v>24</v>
      </c>
      <c r="B15" s="19"/>
      <c r="C15" s="83" t="s">
        <v>20</v>
      </c>
      <c r="D15" s="125" t="s">
        <v>21</v>
      </c>
      <c r="E15" s="84"/>
      <c r="F15" s="125"/>
      <c r="G15" s="125" t="s">
        <v>21</v>
      </c>
      <c r="H15" s="84"/>
      <c r="I15" s="125">
        <f t="shared" si="0"/>
        <v>0</v>
      </c>
      <c r="J15" s="125"/>
      <c r="K15" s="32" t="s">
        <v>25</v>
      </c>
      <c r="L15" s="33"/>
      <c r="M15" s="33"/>
      <c r="N15" s="33"/>
      <c r="O15" s="34"/>
      <c r="P15" s="35" t="s">
        <v>26</v>
      </c>
      <c r="Q15" s="36">
        <v>0.12</v>
      </c>
    </row>
    <row r="16" spans="1:17" ht="13.15" thickBot="1" x14ac:dyDescent="0.25">
      <c r="A16" s="83" t="s">
        <v>27</v>
      </c>
      <c r="B16" s="19">
        <v>15.5</v>
      </c>
      <c r="C16" s="83" t="s">
        <v>20</v>
      </c>
      <c r="D16" s="125" t="s">
        <v>21</v>
      </c>
      <c r="E16" s="84">
        <v>13</v>
      </c>
      <c r="F16" s="125"/>
      <c r="G16" s="125" t="s">
        <v>21</v>
      </c>
      <c r="H16" s="84">
        <v>0.3</v>
      </c>
      <c r="I16" s="125">
        <f t="shared" si="0"/>
        <v>60.449999999999996</v>
      </c>
      <c r="J16" s="125"/>
      <c r="K16" s="37" t="s">
        <v>28</v>
      </c>
      <c r="L16" s="129"/>
      <c r="M16" s="129"/>
      <c r="N16" s="129"/>
      <c r="O16" s="38"/>
      <c r="P16" s="39" t="s">
        <v>26</v>
      </c>
      <c r="Q16" s="130">
        <f>1-Q15</f>
        <v>0.88</v>
      </c>
    </row>
    <row r="17" spans="1:17" ht="13.15" x14ac:dyDescent="0.2">
      <c r="A17" s="83" t="s">
        <v>29</v>
      </c>
      <c r="B17" s="19"/>
      <c r="C17" s="83" t="s">
        <v>20</v>
      </c>
      <c r="D17" s="125" t="s">
        <v>21</v>
      </c>
      <c r="E17" s="84"/>
      <c r="F17" s="125"/>
      <c r="G17" s="125" t="s">
        <v>21</v>
      </c>
      <c r="H17" s="84"/>
      <c r="I17" s="125">
        <f t="shared" si="0"/>
        <v>0</v>
      </c>
      <c r="J17" s="125"/>
      <c r="K17" s="134" t="s">
        <v>30</v>
      </c>
      <c r="L17" s="134"/>
      <c r="M17" s="134"/>
      <c r="N17" s="134"/>
      <c r="O17" s="134"/>
      <c r="P17" s="134"/>
      <c r="Q17" s="135"/>
    </row>
    <row r="18" spans="1:17" x14ac:dyDescent="0.2">
      <c r="A18" s="83" t="s">
        <v>31</v>
      </c>
      <c r="B18" s="19">
        <v>11.62</v>
      </c>
      <c r="C18" s="83" t="s">
        <v>20</v>
      </c>
      <c r="D18" s="125" t="s">
        <v>21</v>
      </c>
      <c r="E18" s="84">
        <v>100</v>
      </c>
      <c r="F18" s="125"/>
      <c r="G18" s="125" t="s">
        <v>21</v>
      </c>
      <c r="H18" s="84">
        <v>0.3</v>
      </c>
      <c r="I18" s="125">
        <f t="shared" si="0"/>
        <v>348.59999999999997</v>
      </c>
      <c r="J18" s="125"/>
      <c r="K18" s="40" t="s">
        <v>32</v>
      </c>
      <c r="L18" s="41">
        <v>5</v>
      </c>
      <c r="M18" s="114" t="s">
        <v>33</v>
      </c>
      <c r="N18" s="42" t="s">
        <v>26</v>
      </c>
      <c r="O18" s="43">
        <v>2</v>
      </c>
      <c r="P18" s="44" t="s">
        <v>26</v>
      </c>
      <c r="Q18" s="45">
        <f>L18*O18</f>
        <v>10</v>
      </c>
    </row>
    <row r="19" spans="1:17" x14ac:dyDescent="0.2">
      <c r="A19" s="83" t="s">
        <v>34</v>
      </c>
      <c r="B19" s="19"/>
      <c r="C19" s="83" t="s">
        <v>20</v>
      </c>
      <c r="D19" s="125" t="s">
        <v>21</v>
      </c>
      <c r="E19" s="19"/>
      <c r="F19" s="125"/>
      <c r="G19" s="125" t="s">
        <v>21</v>
      </c>
      <c r="H19" s="84"/>
      <c r="I19" s="125">
        <f>B19*E20*H19</f>
        <v>0</v>
      </c>
      <c r="J19" s="125"/>
      <c r="K19" s="40" t="s">
        <v>35</v>
      </c>
      <c r="L19" s="41">
        <v>0.06</v>
      </c>
      <c r="M19" s="42" t="s">
        <v>36</v>
      </c>
      <c r="N19" s="42" t="s">
        <v>21</v>
      </c>
      <c r="O19" s="79">
        <f>L5</f>
        <v>300</v>
      </c>
      <c r="P19" s="44" t="s">
        <v>26</v>
      </c>
      <c r="Q19" s="45">
        <f>L19*O19</f>
        <v>18</v>
      </c>
    </row>
    <row r="20" spans="1:17" x14ac:dyDescent="0.2">
      <c r="A20" s="83" t="s">
        <v>37</v>
      </c>
      <c r="B20" s="19"/>
      <c r="C20" s="83" t="s">
        <v>20</v>
      </c>
      <c r="D20" s="125" t="s">
        <v>21</v>
      </c>
      <c r="E20" s="84"/>
      <c r="F20" s="125"/>
      <c r="G20" s="125" t="s">
        <v>21</v>
      </c>
      <c r="H20" s="84"/>
      <c r="I20" s="125">
        <f t="shared" ref="I20:I21" si="1">B20*E21*H20</f>
        <v>0</v>
      </c>
      <c r="J20" s="125"/>
      <c r="K20" s="46" t="s">
        <v>38</v>
      </c>
      <c r="L20" s="42"/>
      <c r="M20" s="42"/>
      <c r="N20" s="42" t="s">
        <v>26</v>
      </c>
      <c r="O20" s="43"/>
      <c r="P20" s="44"/>
      <c r="Q20" s="45"/>
    </row>
    <row r="21" spans="1:17" ht="13.8" thickBot="1" x14ac:dyDescent="0.25">
      <c r="A21" s="83" t="s">
        <v>39</v>
      </c>
      <c r="B21" s="19"/>
      <c r="C21" s="83" t="s">
        <v>20</v>
      </c>
      <c r="D21" s="125" t="s">
        <v>21</v>
      </c>
      <c r="E21" s="84"/>
      <c r="F21" s="125"/>
      <c r="G21" s="125" t="s">
        <v>21</v>
      </c>
      <c r="H21" s="84"/>
      <c r="I21" s="125">
        <f t="shared" si="1"/>
        <v>0</v>
      </c>
      <c r="J21" s="125"/>
      <c r="K21" s="47" t="s">
        <v>40</v>
      </c>
      <c r="L21" s="48">
        <f>L7</f>
        <v>2820</v>
      </c>
      <c r="M21" s="48" t="s">
        <v>21</v>
      </c>
      <c r="N21" s="48">
        <f>O20</f>
        <v>0</v>
      </c>
      <c r="O21" s="127" t="s">
        <v>41</v>
      </c>
      <c r="P21" s="49" t="s">
        <v>26</v>
      </c>
      <c r="Q21" s="128">
        <f>L21*O20*(1/60)</f>
        <v>0</v>
      </c>
    </row>
    <row r="22" spans="1:17" ht="13.15" x14ac:dyDescent="0.2">
      <c r="A22" s="85" t="s">
        <v>42</v>
      </c>
      <c r="B22" s="86"/>
      <c r="C22" s="87"/>
      <c r="D22" s="88"/>
      <c r="E22" s="86"/>
      <c r="F22" s="87"/>
      <c r="G22" s="89"/>
      <c r="H22" s="90"/>
      <c r="I22" s="125"/>
      <c r="J22" s="125"/>
      <c r="K22" s="134" t="s">
        <v>43</v>
      </c>
      <c r="L22" s="134"/>
      <c r="M22" s="134"/>
      <c r="N22" s="134"/>
      <c r="O22" s="134"/>
      <c r="P22" s="134"/>
      <c r="Q22" s="135"/>
    </row>
    <row r="23" spans="1:17" x14ac:dyDescent="0.2">
      <c r="A23" s="83" t="s">
        <v>44</v>
      </c>
      <c r="B23" s="91"/>
      <c r="C23" s="83" t="s">
        <v>20</v>
      </c>
      <c r="D23" s="125" t="s">
        <v>21</v>
      </c>
      <c r="E23" s="84"/>
      <c r="F23" s="125" t="s">
        <v>22</v>
      </c>
      <c r="G23" s="125" t="s">
        <v>21</v>
      </c>
      <c r="H23" s="84"/>
      <c r="I23" s="125">
        <f t="shared" ref="I23:I31" si="2">B23*E23*H23</f>
        <v>0</v>
      </c>
      <c r="J23" s="125"/>
      <c r="K23" s="40" t="s">
        <v>45</v>
      </c>
      <c r="L23" s="41"/>
      <c r="M23" s="42" t="s">
        <v>21</v>
      </c>
      <c r="N23" s="41"/>
      <c r="O23" s="44" t="s">
        <v>46</v>
      </c>
      <c r="P23" s="44" t="s">
        <v>26</v>
      </c>
      <c r="Q23" s="50">
        <f>L23*N23</f>
        <v>0</v>
      </c>
    </row>
    <row r="24" spans="1:17" x14ac:dyDescent="0.2">
      <c r="A24" s="83" t="s">
        <v>47</v>
      </c>
      <c r="B24" s="19"/>
      <c r="C24" s="83" t="s">
        <v>20</v>
      </c>
      <c r="D24" s="125" t="s">
        <v>21</v>
      </c>
      <c r="E24" s="84"/>
      <c r="F24" s="125" t="s">
        <v>22</v>
      </c>
      <c r="G24" s="125" t="s">
        <v>21</v>
      </c>
      <c r="H24" s="84"/>
      <c r="I24" s="125">
        <f t="shared" si="2"/>
        <v>0</v>
      </c>
      <c r="J24" s="125"/>
      <c r="K24" s="40" t="s">
        <v>48</v>
      </c>
      <c r="L24" s="41"/>
      <c r="M24" s="42" t="s">
        <v>21</v>
      </c>
      <c r="N24" s="41"/>
      <c r="O24" s="44" t="s">
        <v>46</v>
      </c>
      <c r="P24" s="44" t="s">
        <v>26</v>
      </c>
      <c r="Q24" s="50">
        <f>L24*N24</f>
        <v>0</v>
      </c>
    </row>
    <row r="25" spans="1:17" x14ac:dyDescent="0.2">
      <c r="A25" s="83" t="s">
        <v>49</v>
      </c>
      <c r="B25" s="19"/>
      <c r="C25" s="83" t="s">
        <v>20</v>
      </c>
      <c r="D25" s="125" t="s">
        <v>21</v>
      </c>
      <c r="E25" s="84"/>
      <c r="F25" s="125" t="s">
        <v>22</v>
      </c>
      <c r="G25" s="125" t="s">
        <v>21</v>
      </c>
      <c r="H25" s="84"/>
      <c r="I25" s="125">
        <f t="shared" si="2"/>
        <v>0</v>
      </c>
      <c r="J25" s="125"/>
      <c r="K25" s="40" t="s">
        <v>50</v>
      </c>
      <c r="L25" s="41"/>
      <c r="M25" s="42" t="s">
        <v>21</v>
      </c>
      <c r="N25" s="41">
        <v>1</v>
      </c>
      <c r="O25" s="44" t="s">
        <v>46</v>
      </c>
      <c r="P25" s="44" t="s">
        <v>26</v>
      </c>
      <c r="Q25" s="50">
        <f>L25*N25</f>
        <v>0</v>
      </c>
    </row>
    <row r="26" spans="1:17" ht="13.15" thickBot="1" x14ac:dyDescent="0.25">
      <c r="A26" s="83" t="s">
        <v>51</v>
      </c>
      <c r="B26" s="19">
        <v>138.33000000000001</v>
      </c>
      <c r="C26" s="83" t="s">
        <v>20</v>
      </c>
      <c r="D26" s="125" t="s">
        <v>21</v>
      </c>
      <c r="E26" s="84">
        <v>37.5</v>
      </c>
      <c r="F26" s="125" t="s">
        <v>22</v>
      </c>
      <c r="G26" s="125" t="s">
        <v>21</v>
      </c>
      <c r="H26" s="84">
        <v>0.05</v>
      </c>
      <c r="I26" s="125">
        <f t="shared" si="2"/>
        <v>259.36875000000003</v>
      </c>
      <c r="J26" s="125"/>
      <c r="K26" s="40" t="s">
        <v>52</v>
      </c>
      <c r="L26" s="41"/>
      <c r="M26" s="42" t="s">
        <v>21</v>
      </c>
      <c r="N26" s="41"/>
      <c r="O26" s="44" t="s">
        <v>53</v>
      </c>
      <c r="P26" s="44" t="s">
        <v>26</v>
      </c>
      <c r="Q26" s="51">
        <f>L26*N26</f>
        <v>0</v>
      </c>
    </row>
    <row r="27" spans="1:17" ht="13.8" thickBot="1" x14ac:dyDescent="0.25">
      <c r="A27" s="83" t="s">
        <v>54</v>
      </c>
      <c r="B27" s="19"/>
      <c r="C27" s="83" t="s">
        <v>20</v>
      </c>
      <c r="D27" s="125" t="s">
        <v>21</v>
      </c>
      <c r="E27" s="84"/>
      <c r="F27" s="125" t="s">
        <v>22</v>
      </c>
      <c r="G27" s="125" t="s">
        <v>21</v>
      </c>
      <c r="H27" s="84"/>
      <c r="I27" s="125">
        <f t="shared" si="2"/>
        <v>0</v>
      </c>
      <c r="J27" s="125"/>
      <c r="K27" s="52"/>
      <c r="L27" s="52"/>
      <c r="M27" s="52"/>
      <c r="N27" s="52"/>
      <c r="O27" s="52"/>
      <c r="P27" s="52"/>
      <c r="Q27" s="53">
        <f>SUM(Q23:Q26)</f>
        <v>0</v>
      </c>
    </row>
    <row r="28" spans="1:17" ht="13.15" x14ac:dyDescent="0.2">
      <c r="A28" s="83" t="s">
        <v>55</v>
      </c>
      <c r="B28" s="19">
        <v>128.35</v>
      </c>
      <c r="C28" s="83" t="s">
        <v>20</v>
      </c>
      <c r="D28" s="125" t="s">
        <v>21</v>
      </c>
      <c r="E28" s="84">
        <v>35.5</v>
      </c>
      <c r="F28" s="125" t="s">
        <v>22</v>
      </c>
      <c r="G28" s="125" t="s">
        <v>21</v>
      </c>
      <c r="H28" s="84">
        <v>0.05</v>
      </c>
      <c r="I28" s="125">
        <f t="shared" si="2"/>
        <v>227.82125000000002</v>
      </c>
      <c r="J28" s="125"/>
      <c r="K28" s="134" t="s">
        <v>56</v>
      </c>
      <c r="L28" s="134"/>
      <c r="M28" s="134"/>
      <c r="N28" s="134"/>
      <c r="O28" s="134"/>
      <c r="P28" s="134"/>
      <c r="Q28" s="135"/>
    </row>
    <row r="29" spans="1:17" x14ac:dyDescent="0.2">
      <c r="A29" s="83" t="s">
        <v>57</v>
      </c>
      <c r="B29" s="19"/>
      <c r="C29" s="83" t="s">
        <v>20</v>
      </c>
      <c r="D29" s="125" t="s">
        <v>21</v>
      </c>
      <c r="E29" s="84"/>
      <c r="F29" s="125" t="s">
        <v>22</v>
      </c>
      <c r="G29" s="125" t="s">
        <v>21</v>
      </c>
      <c r="H29" s="84"/>
      <c r="I29" s="125">
        <f t="shared" si="2"/>
        <v>0</v>
      </c>
      <c r="J29" s="125"/>
      <c r="K29" s="29" t="s">
        <v>58</v>
      </c>
      <c r="L29" s="30"/>
      <c r="M29" s="30"/>
      <c r="N29" s="30"/>
      <c r="O29" s="54"/>
      <c r="P29" s="44"/>
      <c r="Q29" s="55"/>
    </row>
    <row r="30" spans="1:17" ht="13.15" thickBot="1" x14ac:dyDescent="0.25">
      <c r="A30" s="83" t="s">
        <v>59</v>
      </c>
      <c r="B30" s="19"/>
      <c r="C30" s="83" t="s">
        <v>20</v>
      </c>
      <c r="D30" s="125" t="s">
        <v>21</v>
      </c>
      <c r="E30" s="84"/>
      <c r="F30" s="125" t="s">
        <v>22</v>
      </c>
      <c r="G30" s="125" t="s">
        <v>21</v>
      </c>
      <c r="H30" s="84"/>
      <c r="I30" s="125">
        <f t="shared" si="2"/>
        <v>0</v>
      </c>
      <c r="J30" s="125"/>
      <c r="K30" s="56" t="s">
        <v>60</v>
      </c>
      <c r="L30" s="127"/>
      <c r="M30" s="127"/>
      <c r="N30" s="127"/>
      <c r="O30" s="49"/>
      <c r="P30" s="49" t="s">
        <v>26</v>
      </c>
      <c r="Q30" s="57">
        <f>I47/I55</f>
        <v>0.96934577995682758</v>
      </c>
    </row>
    <row r="31" spans="1:17" ht="13.15" x14ac:dyDescent="0.2">
      <c r="A31" s="83" t="s">
        <v>61</v>
      </c>
      <c r="B31" s="92">
        <f>L5</f>
        <v>300</v>
      </c>
      <c r="C31" s="83" t="s">
        <v>20</v>
      </c>
      <c r="D31" s="125" t="s">
        <v>21</v>
      </c>
      <c r="E31" s="84">
        <v>45.5</v>
      </c>
      <c r="F31" s="125" t="s">
        <v>22</v>
      </c>
      <c r="G31" s="125" t="s">
        <v>21</v>
      </c>
      <c r="H31" s="84">
        <v>4.4999999999999998E-2</v>
      </c>
      <c r="I31" s="125">
        <f t="shared" si="2"/>
        <v>614.25</v>
      </c>
      <c r="J31" s="125"/>
      <c r="K31" s="134" t="s">
        <v>62</v>
      </c>
      <c r="L31" s="134"/>
      <c r="M31" s="134"/>
      <c r="N31" s="134"/>
      <c r="O31" s="134"/>
      <c r="P31" s="134"/>
      <c r="Q31" s="135"/>
    </row>
    <row r="32" spans="1:17" ht="13.15" x14ac:dyDescent="0.2">
      <c r="A32" s="85" t="s">
        <v>63</v>
      </c>
      <c r="B32" s="93"/>
      <c r="C32" s="94"/>
      <c r="D32" s="95"/>
      <c r="E32" s="93"/>
      <c r="F32" s="94"/>
      <c r="G32" s="125"/>
      <c r="H32" s="96"/>
      <c r="I32" s="125"/>
      <c r="J32" s="125"/>
      <c r="K32" s="40" t="s">
        <v>64</v>
      </c>
      <c r="L32" s="42"/>
      <c r="M32" s="42"/>
      <c r="N32" s="42"/>
      <c r="O32" s="54"/>
      <c r="P32" s="44" t="s">
        <v>26</v>
      </c>
      <c r="Q32" s="58"/>
    </row>
    <row r="33" spans="1:17" ht="13.8" thickBot="1" x14ac:dyDescent="0.25">
      <c r="A33" s="83" t="s">
        <v>65</v>
      </c>
      <c r="B33" s="19">
        <v>27.1</v>
      </c>
      <c r="C33" s="83" t="s">
        <v>20</v>
      </c>
      <c r="D33" s="125" t="s">
        <v>21</v>
      </c>
      <c r="E33" s="116">
        <f>L12</f>
        <v>36</v>
      </c>
      <c r="F33" s="125" t="s">
        <v>22</v>
      </c>
      <c r="G33" s="125" t="s">
        <v>21</v>
      </c>
      <c r="H33" s="19">
        <v>0.3</v>
      </c>
      <c r="I33" s="125">
        <f>B33*E33*H33</f>
        <v>292.68</v>
      </c>
      <c r="J33" s="125"/>
      <c r="K33" s="48" t="s">
        <v>66</v>
      </c>
      <c r="L33" s="127"/>
      <c r="M33" s="127"/>
      <c r="N33" s="127"/>
      <c r="O33" s="59"/>
      <c r="P33" s="49" t="s">
        <v>26</v>
      </c>
      <c r="Q33" s="60">
        <v>54.6</v>
      </c>
    </row>
    <row r="34" spans="1:17" ht="13.15" x14ac:dyDescent="0.2">
      <c r="A34" s="83" t="s">
        <v>67</v>
      </c>
      <c r="B34" s="19">
        <v>46.15</v>
      </c>
      <c r="C34" s="83" t="s">
        <v>20</v>
      </c>
      <c r="D34" s="125" t="s">
        <v>21</v>
      </c>
      <c r="E34" s="92">
        <f>+E33-5</f>
        <v>31</v>
      </c>
      <c r="F34" s="125" t="s">
        <v>22</v>
      </c>
      <c r="G34" s="125" t="s">
        <v>21</v>
      </c>
      <c r="H34" s="19">
        <v>0.5</v>
      </c>
      <c r="I34" s="125">
        <f>B34*E34*H34</f>
        <v>715.32499999999993</v>
      </c>
      <c r="J34" s="125"/>
      <c r="K34" s="134" t="s">
        <v>68</v>
      </c>
      <c r="L34" s="134"/>
      <c r="M34" s="134"/>
      <c r="N34" s="134"/>
      <c r="O34" s="134"/>
      <c r="P34" s="134"/>
      <c r="Q34" s="135"/>
    </row>
    <row r="35" spans="1:17" ht="13.15" thickBot="1" x14ac:dyDescent="0.25">
      <c r="A35" s="83" t="s">
        <v>69</v>
      </c>
      <c r="B35" s="19"/>
      <c r="C35" s="83" t="s">
        <v>20</v>
      </c>
      <c r="D35" s="125" t="s">
        <v>21</v>
      </c>
      <c r="E35" s="19"/>
      <c r="F35" s="125" t="s">
        <v>22</v>
      </c>
      <c r="G35" s="125" t="s">
        <v>21</v>
      </c>
      <c r="H35" s="19"/>
      <c r="I35" s="125">
        <f t="shared" ref="I35:I36" si="3">B35*E35*H35</f>
        <v>0</v>
      </c>
      <c r="J35" s="125"/>
      <c r="K35" s="47" t="s">
        <v>70</v>
      </c>
      <c r="L35" s="127"/>
      <c r="M35" s="127"/>
      <c r="N35" s="127"/>
      <c r="O35" s="59"/>
      <c r="P35" s="49" t="s">
        <v>26</v>
      </c>
      <c r="Q35" s="61">
        <f>(L11-Q33)*Q16</f>
        <v>17.951999999999998</v>
      </c>
    </row>
    <row r="36" spans="1:17" ht="13.15" x14ac:dyDescent="0.2">
      <c r="A36" s="83" t="s">
        <v>71</v>
      </c>
      <c r="B36" s="19">
        <v>300</v>
      </c>
      <c r="C36" s="83" t="s">
        <v>20</v>
      </c>
      <c r="D36" s="125" t="s">
        <v>21</v>
      </c>
      <c r="E36" s="92">
        <f>L12-5</f>
        <v>31</v>
      </c>
      <c r="F36" s="125" t="s">
        <v>22</v>
      </c>
      <c r="G36" s="125" t="s">
        <v>21</v>
      </c>
      <c r="H36" s="19">
        <v>0.27</v>
      </c>
      <c r="I36" s="125">
        <f t="shared" si="3"/>
        <v>2511</v>
      </c>
      <c r="J36" s="125"/>
      <c r="K36" s="15" t="s">
        <v>72</v>
      </c>
      <c r="L36" s="62"/>
      <c r="M36" s="62"/>
      <c r="N36" s="62"/>
      <c r="O36" s="63"/>
      <c r="P36" s="63"/>
      <c r="Q36" s="64"/>
    </row>
    <row r="37" spans="1:17" ht="16.3" x14ac:dyDescent="0.2">
      <c r="A37" s="85" t="s">
        <v>73</v>
      </c>
      <c r="B37" s="93"/>
      <c r="C37" s="94"/>
      <c r="D37" s="95"/>
      <c r="E37" s="93"/>
      <c r="F37" s="94"/>
      <c r="G37" s="125"/>
      <c r="H37" s="96"/>
      <c r="I37" s="125"/>
      <c r="J37" s="125"/>
      <c r="K37" s="29" t="s">
        <v>74</v>
      </c>
      <c r="L37" s="30"/>
      <c r="M37" s="30"/>
      <c r="N37" s="44" t="s">
        <v>26</v>
      </c>
      <c r="O37" s="115">
        <f>I47/(Q35*1.08)</f>
        <v>434.48690179986136</v>
      </c>
      <c r="P37" s="26"/>
      <c r="Q37" s="66" t="s">
        <v>75</v>
      </c>
    </row>
    <row r="38" spans="1:17" ht="13.15" x14ac:dyDescent="0.2">
      <c r="A38" s="83" t="s">
        <v>76</v>
      </c>
      <c r="B38" s="19"/>
      <c r="C38" s="83" t="s">
        <v>75</v>
      </c>
      <c r="D38" s="125" t="s">
        <v>21</v>
      </c>
      <c r="E38" s="116">
        <f>L12</f>
        <v>36</v>
      </c>
      <c r="F38" s="83" t="s">
        <v>77</v>
      </c>
      <c r="G38" s="125" t="s">
        <v>21</v>
      </c>
      <c r="H38" s="92">
        <v>1.08</v>
      </c>
      <c r="I38" s="125">
        <f>B38*E38*H38</f>
        <v>0</v>
      </c>
      <c r="J38" s="125"/>
      <c r="K38" s="40" t="s">
        <v>78</v>
      </c>
      <c r="L38" s="42"/>
      <c r="M38" s="42"/>
      <c r="N38" s="42"/>
      <c r="O38" s="44"/>
      <c r="P38" s="44"/>
      <c r="Q38" s="67"/>
    </row>
    <row r="39" spans="1:17" ht="13.15" x14ac:dyDescent="0.2">
      <c r="A39" s="97" t="s">
        <v>94</v>
      </c>
      <c r="B39" s="118">
        <f>Q18+Q19</f>
        <v>28</v>
      </c>
      <c r="C39" s="83" t="s">
        <v>75</v>
      </c>
      <c r="D39" s="125" t="s">
        <v>21</v>
      </c>
      <c r="E39" s="116">
        <f>L12</f>
        <v>36</v>
      </c>
      <c r="F39" s="83"/>
      <c r="G39" s="125" t="s">
        <v>21</v>
      </c>
      <c r="H39" s="98"/>
      <c r="I39" s="125">
        <f>B39*E39*Q15*1.08</f>
        <v>130.63679999999999</v>
      </c>
      <c r="J39" s="125"/>
      <c r="K39" s="40"/>
      <c r="L39" s="42"/>
      <c r="M39" s="42"/>
      <c r="N39" s="42"/>
      <c r="O39" s="44"/>
      <c r="P39" s="44"/>
      <c r="Q39" s="67"/>
    </row>
    <row r="40" spans="1:17" ht="13.8" thickBot="1" x14ac:dyDescent="0.25">
      <c r="A40" s="85" t="s">
        <v>79</v>
      </c>
      <c r="B40" s="93"/>
      <c r="C40" s="94"/>
      <c r="D40" s="95"/>
      <c r="E40" s="93"/>
      <c r="F40" s="94"/>
      <c r="G40" s="125"/>
      <c r="H40" s="96"/>
      <c r="I40" s="125"/>
      <c r="J40" s="125"/>
      <c r="K40" s="47"/>
      <c r="L40" s="127"/>
      <c r="M40" s="127"/>
      <c r="N40" s="59" t="s">
        <v>26</v>
      </c>
      <c r="O40" s="68">
        <f>O37*0.47</f>
        <v>204.20884384593484</v>
      </c>
      <c r="P40" s="68"/>
      <c r="Q40" s="69" t="s">
        <v>80</v>
      </c>
    </row>
    <row r="41" spans="1:17" ht="13.15" x14ac:dyDescent="0.2">
      <c r="A41" s="83" t="s">
        <v>81</v>
      </c>
      <c r="B41" s="92">
        <f>+O18</f>
        <v>2</v>
      </c>
      <c r="C41" s="83" t="s">
        <v>82</v>
      </c>
      <c r="D41" s="125" t="s">
        <v>21</v>
      </c>
      <c r="E41" s="19">
        <v>230</v>
      </c>
      <c r="F41" s="83" t="s">
        <v>83</v>
      </c>
      <c r="G41" s="125"/>
      <c r="H41" s="96"/>
      <c r="I41" s="125">
        <f>B41*E41</f>
        <v>460</v>
      </c>
      <c r="J41" s="125"/>
      <c r="K41" s="15" t="s">
        <v>84</v>
      </c>
      <c r="L41" s="70"/>
      <c r="M41" s="70"/>
      <c r="N41" s="16"/>
      <c r="O41" s="71"/>
      <c r="P41" s="71"/>
      <c r="Q41" s="72"/>
    </row>
    <row r="42" spans="1:17" ht="16.3" x14ac:dyDescent="0.2">
      <c r="A42" s="83" t="s">
        <v>85</v>
      </c>
      <c r="B42" s="92">
        <f>L5</f>
        <v>300</v>
      </c>
      <c r="C42" s="97" t="s">
        <v>20</v>
      </c>
      <c r="D42" s="125" t="s">
        <v>21</v>
      </c>
      <c r="E42" s="84">
        <v>1</v>
      </c>
      <c r="F42" s="83" t="s">
        <v>86</v>
      </c>
      <c r="G42" s="125" t="s">
        <v>21</v>
      </c>
      <c r="H42" s="125">
        <v>3.41</v>
      </c>
      <c r="I42" s="125">
        <f>B42*E42*H42</f>
        <v>1023</v>
      </c>
      <c r="J42" s="125"/>
      <c r="K42" s="29" t="s">
        <v>87</v>
      </c>
      <c r="L42" s="42"/>
      <c r="M42" s="42"/>
      <c r="N42" s="54" t="s">
        <v>26</v>
      </c>
      <c r="O42" s="115">
        <f>I67</f>
        <v>0.83677459302500001</v>
      </c>
      <c r="P42" s="65"/>
      <c r="Q42" s="66" t="s">
        <v>88</v>
      </c>
    </row>
    <row r="43" spans="1:17" x14ac:dyDescent="0.2">
      <c r="A43" s="97" t="s">
        <v>113</v>
      </c>
      <c r="B43" s="125">
        <v>1</v>
      </c>
      <c r="C43" s="83"/>
      <c r="D43" s="125"/>
      <c r="E43" s="19">
        <v>200</v>
      </c>
      <c r="F43" s="97" t="s">
        <v>125</v>
      </c>
      <c r="G43" s="125" t="s">
        <v>21</v>
      </c>
      <c r="H43" s="125">
        <v>3.41</v>
      </c>
      <c r="I43" s="125">
        <f>B43*E43*H43</f>
        <v>682</v>
      </c>
      <c r="J43" s="125"/>
      <c r="K43" s="40"/>
      <c r="L43" s="42"/>
      <c r="M43" s="42"/>
      <c r="N43" s="42"/>
      <c r="O43" s="44"/>
      <c r="P43" s="44"/>
      <c r="Q43" s="67"/>
    </row>
    <row r="44" spans="1:17" ht="13.15" x14ac:dyDescent="0.2">
      <c r="A44" s="97" t="s">
        <v>114</v>
      </c>
      <c r="B44" s="19"/>
      <c r="C44" s="97" t="s">
        <v>115</v>
      </c>
      <c r="D44" s="125" t="s">
        <v>21</v>
      </c>
      <c r="E44" s="96"/>
      <c r="F44" s="83"/>
      <c r="G44" s="125"/>
      <c r="H44" s="96"/>
      <c r="I44" s="125">
        <f>B44*E44</f>
        <v>0</v>
      </c>
      <c r="J44" s="125"/>
      <c r="K44" s="40"/>
      <c r="L44" s="42"/>
      <c r="M44" s="42"/>
      <c r="N44" s="54"/>
      <c r="O44" s="65"/>
      <c r="P44" s="65"/>
      <c r="Q44" s="66"/>
    </row>
    <row r="45" spans="1:17" ht="13.15" x14ac:dyDescent="0.2">
      <c r="A45" s="136" t="s">
        <v>89</v>
      </c>
      <c r="B45" s="136"/>
      <c r="C45" s="136"/>
      <c r="D45" s="136"/>
      <c r="E45" s="136"/>
      <c r="F45" s="83"/>
      <c r="G45" s="125"/>
      <c r="H45" s="96"/>
      <c r="I45" s="125">
        <f>SUM(I13:I44)</f>
        <v>7325.1318000000001</v>
      </c>
      <c r="J45" s="125"/>
      <c r="K45" s="73"/>
      <c r="L45" s="2"/>
      <c r="M45" s="2"/>
      <c r="N45" s="42"/>
      <c r="O45" s="44"/>
      <c r="P45" s="44"/>
      <c r="Q45" s="67"/>
    </row>
    <row r="46" spans="1:17" ht="13.8" thickBot="1" x14ac:dyDescent="0.25">
      <c r="A46" s="136" t="s">
        <v>10</v>
      </c>
      <c r="B46" s="136"/>
      <c r="C46" s="136"/>
      <c r="D46" s="136"/>
      <c r="E46" s="136"/>
      <c r="F46" s="83"/>
      <c r="G46" s="125"/>
      <c r="H46" s="31" t="s">
        <v>124</v>
      </c>
      <c r="I46" s="125">
        <f>I45*15/100</f>
        <v>1098.7697699999999</v>
      </c>
      <c r="J46" s="125"/>
      <c r="K46" s="74"/>
      <c r="L46" s="127"/>
      <c r="M46" s="127"/>
      <c r="N46" s="59"/>
      <c r="O46" s="75"/>
      <c r="P46" s="75"/>
      <c r="Q46" s="69"/>
    </row>
    <row r="47" spans="1:17" ht="15.05" x14ac:dyDescent="0.2">
      <c r="A47" s="137" t="s">
        <v>74</v>
      </c>
      <c r="B47" s="137"/>
      <c r="C47" s="137"/>
      <c r="D47" s="137"/>
      <c r="E47" s="137"/>
      <c r="F47" s="99"/>
      <c r="G47" s="126"/>
      <c r="H47" s="96"/>
      <c r="I47" s="126">
        <f>I45+I46</f>
        <v>8423.90157</v>
      </c>
      <c r="J47" s="100">
        <v>1</v>
      </c>
      <c r="K47" s="15" t="s">
        <v>90</v>
      </c>
      <c r="L47" s="16"/>
      <c r="M47" s="16"/>
      <c r="N47" s="16"/>
      <c r="O47" s="71"/>
      <c r="P47" s="71"/>
      <c r="Q47" s="72"/>
    </row>
    <row r="48" spans="1:17" ht="13.15" x14ac:dyDescent="0.2">
      <c r="A48" s="87" t="s">
        <v>91</v>
      </c>
      <c r="B48" s="86"/>
      <c r="C48" s="87"/>
      <c r="D48" s="88"/>
      <c r="E48" s="86"/>
      <c r="F48" s="87"/>
      <c r="G48" s="89"/>
      <c r="H48" s="90"/>
      <c r="I48" s="125"/>
      <c r="J48" s="125"/>
      <c r="K48" s="29" t="s">
        <v>92</v>
      </c>
      <c r="L48" s="42"/>
      <c r="M48" s="42"/>
      <c r="N48" s="54" t="s">
        <v>26</v>
      </c>
      <c r="O48" s="54">
        <f>I67</f>
        <v>0.83677459302500001</v>
      </c>
      <c r="P48" s="54"/>
      <c r="Q48" s="67" t="s">
        <v>88</v>
      </c>
    </row>
    <row r="49" spans="1:17" ht="13.15" x14ac:dyDescent="0.2">
      <c r="A49" s="83" t="s">
        <v>76</v>
      </c>
      <c r="B49" s="125">
        <f>B38</f>
        <v>0</v>
      </c>
      <c r="C49" s="83" t="s">
        <v>75</v>
      </c>
      <c r="D49" s="125" t="s">
        <v>21</v>
      </c>
      <c r="E49" s="117">
        <f>P12</f>
        <v>6</v>
      </c>
      <c r="F49" s="83" t="s">
        <v>93</v>
      </c>
      <c r="G49" s="125" t="s">
        <v>21</v>
      </c>
      <c r="H49" s="125">
        <v>0.68</v>
      </c>
      <c r="I49" s="125">
        <f>H49*E49*B49</f>
        <v>0</v>
      </c>
      <c r="J49" s="125"/>
      <c r="K49" s="40">
        <v>12000</v>
      </c>
      <c r="L49" s="42"/>
      <c r="M49" s="42"/>
      <c r="N49" s="42"/>
      <c r="O49" s="44"/>
      <c r="P49" s="44"/>
      <c r="Q49" s="67"/>
    </row>
    <row r="50" spans="1:17" ht="13.15" x14ac:dyDescent="0.2">
      <c r="A50" s="83" t="s">
        <v>94</v>
      </c>
      <c r="B50" s="119">
        <f>+B39</f>
        <v>28</v>
      </c>
      <c r="C50" s="83" t="s">
        <v>75</v>
      </c>
      <c r="D50" s="125" t="s">
        <v>21</v>
      </c>
      <c r="E50" s="117">
        <f>P12</f>
        <v>6</v>
      </c>
      <c r="F50" s="83" t="s">
        <v>93</v>
      </c>
      <c r="G50" s="125" t="s">
        <v>21</v>
      </c>
      <c r="H50" s="31" t="s">
        <v>95</v>
      </c>
      <c r="I50" s="125">
        <f>B50*E50*Q15*0.68</f>
        <v>13.708800000000002</v>
      </c>
      <c r="J50" s="125"/>
      <c r="K50" s="40"/>
      <c r="L50" s="42"/>
      <c r="M50" s="42"/>
      <c r="N50" s="54"/>
      <c r="O50" s="54"/>
      <c r="P50" s="54"/>
      <c r="Q50" s="67"/>
    </row>
    <row r="51" spans="1:17" x14ac:dyDescent="0.2">
      <c r="A51" s="83" t="s">
        <v>81</v>
      </c>
      <c r="B51" s="92">
        <f>B41</f>
        <v>2</v>
      </c>
      <c r="C51" s="83" t="s">
        <v>82</v>
      </c>
      <c r="D51" s="125" t="s">
        <v>21</v>
      </c>
      <c r="E51" s="19">
        <v>120</v>
      </c>
      <c r="F51" s="83" t="s">
        <v>83</v>
      </c>
      <c r="G51" s="125"/>
      <c r="H51" s="96"/>
      <c r="I51" s="125">
        <f>B51*E51</f>
        <v>240</v>
      </c>
      <c r="J51" s="125"/>
      <c r="K51" s="40"/>
      <c r="L51" s="42"/>
      <c r="M51" s="42"/>
      <c r="N51" s="54"/>
      <c r="O51" s="54"/>
      <c r="P51" s="54"/>
      <c r="Q51" s="67"/>
    </row>
    <row r="52" spans="1:17" x14ac:dyDescent="0.2">
      <c r="A52" s="136" t="s">
        <v>89</v>
      </c>
      <c r="B52" s="136"/>
      <c r="C52" s="136"/>
      <c r="D52" s="136"/>
      <c r="E52" s="136"/>
      <c r="F52" s="83"/>
      <c r="G52" s="125"/>
      <c r="H52" s="96"/>
      <c r="I52" s="125">
        <f>SUM(I49:I51)</f>
        <v>253.7088</v>
      </c>
      <c r="J52" s="125"/>
      <c r="K52" s="29"/>
      <c r="L52" s="42"/>
      <c r="M52" s="42"/>
      <c r="N52" s="42"/>
      <c r="O52" s="44"/>
      <c r="P52" s="44"/>
      <c r="Q52" s="67"/>
    </row>
    <row r="53" spans="1:17" ht="13.15" thickBot="1" x14ac:dyDescent="0.25">
      <c r="A53" s="136" t="s">
        <v>10</v>
      </c>
      <c r="B53" s="136"/>
      <c r="C53" s="136"/>
      <c r="D53" s="136"/>
      <c r="E53" s="136"/>
      <c r="F53" s="83"/>
      <c r="G53" s="125"/>
      <c r="H53" s="125" t="s">
        <v>96</v>
      </c>
      <c r="I53" s="125">
        <f>I52*5/100</f>
        <v>12.685439999999998</v>
      </c>
      <c r="J53" s="125"/>
      <c r="K53" s="74"/>
      <c r="L53" s="127"/>
      <c r="M53" s="127"/>
      <c r="N53" s="59"/>
      <c r="O53" s="59"/>
      <c r="P53" s="59"/>
      <c r="Q53" s="76"/>
    </row>
    <row r="54" spans="1:17" ht="15.05" x14ac:dyDescent="0.2">
      <c r="A54" s="137" t="s">
        <v>97</v>
      </c>
      <c r="B54" s="137"/>
      <c r="C54" s="137"/>
      <c r="D54" s="137"/>
      <c r="E54" s="137"/>
      <c r="F54" s="99"/>
      <c r="G54" s="126"/>
      <c r="H54" s="96"/>
      <c r="I54" s="126">
        <f>SUM(I52:I53)</f>
        <v>266.39423999999997</v>
      </c>
      <c r="J54" s="100">
        <v>2</v>
      </c>
      <c r="K54" s="77"/>
      <c r="L54" s="16"/>
      <c r="M54" s="16"/>
      <c r="N54" s="16"/>
      <c r="O54" s="71"/>
      <c r="P54" s="71"/>
      <c r="Q54" s="72"/>
    </row>
    <row r="55" spans="1:17" ht="13.15" x14ac:dyDescent="0.2">
      <c r="A55" s="101" t="s">
        <v>98</v>
      </c>
      <c r="B55" s="102"/>
      <c r="C55" s="94"/>
      <c r="D55" s="95"/>
      <c r="E55" s="102"/>
      <c r="F55" s="101"/>
      <c r="G55" s="126"/>
      <c r="H55" s="96"/>
      <c r="I55" s="126">
        <f>I47+I54</f>
        <v>8690.2958099999996</v>
      </c>
      <c r="J55" s="126"/>
      <c r="K55" s="40"/>
      <c r="L55" s="42"/>
      <c r="M55" s="42"/>
      <c r="N55" s="54"/>
      <c r="O55" s="26"/>
      <c r="P55" s="26"/>
      <c r="Q55" s="67"/>
    </row>
    <row r="56" spans="1:17" ht="13.15" x14ac:dyDescent="0.2">
      <c r="A56" s="83"/>
      <c r="B56" s="90"/>
      <c r="C56" s="103" t="s">
        <v>99</v>
      </c>
      <c r="D56" s="125"/>
      <c r="E56" s="90"/>
      <c r="F56" s="103"/>
      <c r="G56" s="89"/>
      <c r="H56" s="90"/>
      <c r="I56" s="125"/>
      <c r="J56" s="125"/>
      <c r="K56" s="40"/>
      <c r="L56" s="42"/>
      <c r="M56" s="42"/>
      <c r="N56" s="54"/>
      <c r="O56" s="26"/>
      <c r="P56" s="26"/>
      <c r="Q56" s="67"/>
    </row>
    <row r="57" spans="1:17" ht="15.05" x14ac:dyDescent="0.2">
      <c r="A57" s="83" t="s">
        <v>100</v>
      </c>
      <c r="B57" s="119">
        <f>+B50</f>
        <v>28</v>
      </c>
      <c r="C57" s="104" t="s">
        <v>75</v>
      </c>
      <c r="D57" s="125" t="s">
        <v>21</v>
      </c>
      <c r="E57" s="117">
        <f>L12</f>
        <v>36</v>
      </c>
      <c r="F57" s="83" t="s">
        <v>101</v>
      </c>
      <c r="G57" s="125" t="s">
        <v>21</v>
      </c>
      <c r="H57" s="96" t="s">
        <v>102</v>
      </c>
      <c r="I57" s="125">
        <f>B57*E57*Q16*1.08</f>
        <v>958.00319999999999</v>
      </c>
      <c r="J57" s="100">
        <v>3</v>
      </c>
      <c r="K57" s="40"/>
      <c r="L57" s="42"/>
      <c r="M57" s="42"/>
      <c r="N57" s="54"/>
      <c r="O57" s="26"/>
      <c r="P57" s="26"/>
      <c r="Q57" s="67"/>
    </row>
    <row r="58" spans="1:17" ht="15.65" thickBot="1" x14ac:dyDescent="0.25">
      <c r="A58" s="83" t="s">
        <v>103</v>
      </c>
      <c r="B58" s="119">
        <f>+B50</f>
        <v>28</v>
      </c>
      <c r="C58" s="105" t="s">
        <v>75</v>
      </c>
      <c r="D58" s="125" t="s">
        <v>21</v>
      </c>
      <c r="E58" s="117">
        <f>P12</f>
        <v>6</v>
      </c>
      <c r="F58" s="83" t="s">
        <v>93</v>
      </c>
      <c r="G58" s="125" t="s">
        <v>21</v>
      </c>
      <c r="H58" s="106" t="s">
        <v>104</v>
      </c>
      <c r="I58" s="125">
        <f>B58*E58*Q16*0.68</f>
        <v>100.53120000000001</v>
      </c>
      <c r="J58" s="100">
        <v>4</v>
      </c>
      <c r="K58" s="47"/>
      <c r="L58" s="127"/>
      <c r="M58" s="127"/>
      <c r="N58" s="59"/>
      <c r="O58" s="26"/>
      <c r="P58" s="26"/>
      <c r="Q58" s="76"/>
    </row>
    <row r="59" spans="1:17" ht="13.15" x14ac:dyDescent="0.2">
      <c r="A59" s="101" t="s">
        <v>105</v>
      </c>
      <c r="B59" s="93"/>
      <c r="C59" s="94"/>
      <c r="D59" s="95"/>
      <c r="E59" s="93"/>
      <c r="F59" s="94"/>
      <c r="G59" s="125"/>
      <c r="H59" s="96"/>
      <c r="I59" s="125">
        <f>SUM(I57:I58)</f>
        <v>1058.5344</v>
      </c>
      <c r="J59" s="125"/>
      <c r="K59" s="77" t="s">
        <v>106</v>
      </c>
      <c r="L59" s="78"/>
      <c r="M59" s="78"/>
      <c r="N59" s="78"/>
      <c r="O59" s="78"/>
      <c r="P59" s="78"/>
      <c r="Q59" s="72"/>
    </row>
    <row r="60" spans="1:17" ht="13.15" x14ac:dyDescent="0.2">
      <c r="A60" s="107" t="s">
        <v>109</v>
      </c>
      <c r="B60" s="107"/>
      <c r="C60" s="107"/>
      <c r="D60" s="107"/>
      <c r="E60" s="107"/>
      <c r="F60" s="107"/>
      <c r="G60" s="108"/>
      <c r="H60" s="108"/>
      <c r="I60" s="125">
        <f>I47+I54+I59</f>
        <v>9748.8302100000001</v>
      </c>
      <c r="J60" s="125"/>
      <c r="K60" s="40"/>
      <c r="L60" s="40"/>
      <c r="M60" s="40"/>
      <c r="N60" s="40"/>
      <c r="O60" s="40"/>
      <c r="P60" s="40"/>
      <c r="Q60" s="67"/>
    </row>
    <row r="61" spans="1:17" x14ac:dyDescent="0.2">
      <c r="A61" s="136" t="s">
        <v>10</v>
      </c>
      <c r="B61" s="136"/>
      <c r="C61" s="136"/>
      <c r="D61" s="136"/>
      <c r="E61" s="136"/>
      <c r="F61" s="83"/>
      <c r="G61" s="125"/>
      <c r="H61" s="31" t="s">
        <v>110</v>
      </c>
      <c r="I61" s="125">
        <f>I60*3/100</f>
        <v>292.4649063</v>
      </c>
      <c r="J61" s="125"/>
      <c r="K61" s="40"/>
      <c r="L61" s="40"/>
      <c r="M61" s="40"/>
      <c r="N61" s="40"/>
      <c r="O61" s="40"/>
      <c r="P61" s="40"/>
      <c r="Q61" s="67"/>
    </row>
    <row r="62" spans="1:17" ht="13.15" x14ac:dyDescent="0.2">
      <c r="A62" s="133" t="s">
        <v>107</v>
      </c>
      <c r="B62" s="133"/>
      <c r="C62" s="133"/>
      <c r="D62" s="133"/>
      <c r="E62" s="133"/>
      <c r="F62" s="133"/>
      <c r="G62" s="133"/>
      <c r="H62" s="133"/>
      <c r="I62" s="109">
        <f>I60+I61</f>
        <v>10041.2951163</v>
      </c>
      <c r="J62" s="125"/>
      <c r="K62" s="40"/>
      <c r="L62" s="40"/>
      <c r="M62" s="40"/>
      <c r="N62" s="40"/>
      <c r="O62" s="40"/>
      <c r="P62" s="40"/>
      <c r="Q62" s="67"/>
    </row>
    <row r="63" spans="1:17" ht="13.15" x14ac:dyDescent="0.2">
      <c r="A63" s="124"/>
      <c r="B63" s="124"/>
      <c r="C63" s="124"/>
      <c r="D63" s="124"/>
      <c r="E63" s="124"/>
      <c r="F63" s="124"/>
      <c r="G63" s="124"/>
      <c r="H63" s="124" t="s">
        <v>131</v>
      </c>
      <c r="I63" s="109">
        <f>I62/1000</f>
        <v>10.041295116300001</v>
      </c>
      <c r="J63" s="125"/>
      <c r="K63" s="40"/>
      <c r="L63" s="40"/>
      <c r="M63" s="40"/>
      <c r="N63" s="40"/>
      <c r="O63" s="40"/>
      <c r="P63" s="40"/>
      <c r="Q63" s="67"/>
    </row>
    <row r="64" spans="1:17" ht="13.15" x14ac:dyDescent="0.2">
      <c r="A64" s="124"/>
      <c r="B64" s="124"/>
      <c r="C64" s="124"/>
      <c r="D64" s="124"/>
      <c r="E64" s="124"/>
      <c r="F64" s="124"/>
      <c r="G64" s="124"/>
      <c r="H64" s="124" t="s">
        <v>132</v>
      </c>
      <c r="I64" s="109">
        <f>I63*0.29</f>
        <v>2.911975583727</v>
      </c>
      <c r="J64" s="125"/>
      <c r="K64" s="40"/>
      <c r="L64" s="40"/>
      <c r="M64" s="40"/>
      <c r="N64" s="40"/>
      <c r="O64" s="40"/>
      <c r="P64" s="40"/>
      <c r="Q64" s="67"/>
    </row>
    <row r="65" spans="1:17" ht="13.15" x14ac:dyDescent="0.2">
      <c r="A65" s="124"/>
      <c r="B65" s="124"/>
      <c r="C65" s="124"/>
      <c r="D65" s="124"/>
      <c r="E65" s="124"/>
      <c r="F65" s="124"/>
      <c r="G65" s="124"/>
      <c r="H65" s="124" t="s">
        <v>133</v>
      </c>
      <c r="I65" s="109">
        <f>I47+I57</f>
        <v>9381.9047699999992</v>
      </c>
      <c r="J65" s="125"/>
      <c r="K65" s="40"/>
      <c r="L65" s="40"/>
      <c r="M65" s="40"/>
      <c r="N65" s="40"/>
      <c r="O65" s="40"/>
      <c r="P65" s="40"/>
      <c r="Q65" s="67"/>
    </row>
    <row r="66" spans="1:17" ht="13.15" x14ac:dyDescent="0.2">
      <c r="A66" s="124"/>
      <c r="B66" s="124"/>
      <c r="C66" s="124"/>
      <c r="D66" s="124"/>
      <c r="E66" s="124"/>
      <c r="F66" s="124"/>
      <c r="G66" s="124"/>
      <c r="H66" s="124" t="s">
        <v>134</v>
      </c>
      <c r="I66" s="109">
        <f>I65*0.29</f>
        <v>2720.7523832999996</v>
      </c>
      <c r="J66" s="125"/>
      <c r="K66" s="40"/>
      <c r="L66" s="40"/>
      <c r="M66" s="40"/>
      <c r="N66" s="40"/>
      <c r="O66" s="40"/>
      <c r="P66" s="40"/>
      <c r="Q66" s="67"/>
    </row>
    <row r="67" spans="1:17" ht="13.8" thickBot="1" x14ac:dyDescent="0.25">
      <c r="A67" s="110" t="s">
        <v>108</v>
      </c>
      <c r="B67" s="111"/>
      <c r="C67" s="110"/>
      <c r="D67" s="109"/>
      <c r="E67" s="111"/>
      <c r="F67" s="110"/>
      <c r="G67" s="109"/>
      <c r="H67" s="112"/>
      <c r="I67" s="113">
        <f>I62/12000</f>
        <v>0.83677459302500001</v>
      </c>
      <c r="J67" s="126"/>
      <c r="K67" s="47"/>
      <c r="L67" s="47"/>
      <c r="M67" s="47"/>
      <c r="N67" s="47"/>
      <c r="O67" s="47"/>
      <c r="P67" s="47"/>
      <c r="Q67" s="76"/>
    </row>
  </sheetData>
  <mergeCells count="42">
    <mergeCell ref="A1:J2"/>
    <mergeCell ref="K1:Q2"/>
    <mergeCell ref="B5:J5"/>
    <mergeCell ref="L5:Q5"/>
    <mergeCell ref="B3:J3"/>
    <mergeCell ref="L3:Q3"/>
    <mergeCell ref="B4:J4"/>
    <mergeCell ref="L4:Q4"/>
    <mergeCell ref="B6:J6"/>
    <mergeCell ref="L6:Q6"/>
    <mergeCell ref="B7:J7"/>
    <mergeCell ref="L7:Q7"/>
    <mergeCell ref="A8:A9"/>
    <mergeCell ref="B8:D9"/>
    <mergeCell ref="E8:G9"/>
    <mergeCell ref="H8:H9"/>
    <mergeCell ref="I8:I9"/>
    <mergeCell ref="J8:J9"/>
    <mergeCell ref="K17:Q17"/>
    <mergeCell ref="L8:Q8"/>
    <mergeCell ref="L9:M9"/>
    <mergeCell ref="P9:Q9"/>
    <mergeCell ref="F10:J10"/>
    <mergeCell ref="L10:M10"/>
    <mergeCell ref="P10:Q10"/>
    <mergeCell ref="L11:M11"/>
    <mergeCell ref="P11:Q11"/>
    <mergeCell ref="L12:M12"/>
    <mergeCell ref="P12:Q12"/>
    <mergeCell ref="K13:Q14"/>
    <mergeCell ref="A62:H62"/>
    <mergeCell ref="K22:Q22"/>
    <mergeCell ref="K28:Q28"/>
    <mergeCell ref="K31:Q31"/>
    <mergeCell ref="K34:Q34"/>
    <mergeCell ref="A45:E45"/>
    <mergeCell ref="A46:E46"/>
    <mergeCell ref="A47:E47"/>
    <mergeCell ref="A52:E52"/>
    <mergeCell ref="A53:E53"/>
    <mergeCell ref="A54:E54"/>
    <mergeCell ref="A61:E61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67"/>
  <sheetViews>
    <sheetView zoomScale="90" zoomScaleNormal="90" workbookViewId="0">
      <selection sqref="A1:J2"/>
    </sheetView>
  </sheetViews>
  <sheetFormatPr defaultRowHeight="12.55" x14ac:dyDescent="0.2"/>
  <cols>
    <col min="1" max="1" width="36.5546875" bestFit="1" customWidth="1"/>
    <col min="10" max="10" width="6" bestFit="1" customWidth="1"/>
    <col min="11" max="11" width="43.6640625" bestFit="1" customWidth="1"/>
  </cols>
  <sheetData>
    <row r="1" spans="1:17" ht="12.7" customHeight="1" x14ac:dyDescent="0.2">
      <c r="A1" s="208" t="s">
        <v>138</v>
      </c>
      <c r="B1" s="209"/>
      <c r="C1" s="209"/>
      <c r="D1" s="209"/>
      <c r="E1" s="209"/>
      <c r="F1" s="209"/>
      <c r="G1" s="209"/>
      <c r="H1" s="209"/>
      <c r="I1" s="209"/>
      <c r="J1" s="209"/>
      <c r="K1" s="202" t="s">
        <v>111</v>
      </c>
      <c r="L1" s="203"/>
      <c r="M1" s="203"/>
      <c r="N1" s="203"/>
      <c r="O1" s="203"/>
      <c r="P1" s="203"/>
      <c r="Q1" s="204"/>
    </row>
    <row r="2" spans="1:17" ht="13.15" thickBot="1" x14ac:dyDescent="0.25">
      <c r="A2" s="210"/>
      <c r="B2" s="211"/>
      <c r="C2" s="211"/>
      <c r="D2" s="211"/>
      <c r="E2" s="211"/>
      <c r="F2" s="211"/>
      <c r="G2" s="211"/>
      <c r="H2" s="211"/>
      <c r="I2" s="211"/>
      <c r="J2" s="211"/>
      <c r="K2" s="205"/>
      <c r="L2" s="206"/>
      <c r="M2" s="206"/>
      <c r="N2" s="206"/>
      <c r="O2" s="206"/>
      <c r="P2" s="206"/>
      <c r="Q2" s="207"/>
    </row>
    <row r="3" spans="1:17" ht="13.8" thickBot="1" x14ac:dyDescent="0.25">
      <c r="A3" s="3" t="s">
        <v>0</v>
      </c>
      <c r="B3" s="184"/>
      <c r="C3" s="185"/>
      <c r="D3" s="185"/>
      <c r="E3" s="185"/>
      <c r="F3" s="185"/>
      <c r="G3" s="185"/>
      <c r="H3" s="177"/>
      <c r="I3" s="177"/>
      <c r="J3" s="178"/>
      <c r="K3" s="1" t="s">
        <v>1</v>
      </c>
      <c r="L3" s="176" t="s">
        <v>112</v>
      </c>
      <c r="M3" s="177"/>
      <c r="N3" s="177"/>
      <c r="O3" s="177"/>
      <c r="P3" s="177"/>
      <c r="Q3" s="186"/>
    </row>
    <row r="4" spans="1:17" ht="13.8" thickBot="1" x14ac:dyDescent="0.25">
      <c r="A4" s="5" t="s">
        <v>2</v>
      </c>
      <c r="B4" s="184"/>
      <c r="C4" s="185"/>
      <c r="D4" s="185"/>
      <c r="E4" s="185"/>
      <c r="F4" s="185"/>
      <c r="G4" s="185"/>
      <c r="H4" s="185"/>
      <c r="I4" s="185"/>
      <c r="J4" s="186"/>
      <c r="K4" s="6" t="s">
        <v>3</v>
      </c>
      <c r="L4" s="179" t="s">
        <v>135</v>
      </c>
      <c r="M4" s="180"/>
      <c r="N4" s="180"/>
      <c r="O4" s="180"/>
      <c r="P4" s="180"/>
      <c r="Q4" s="181"/>
    </row>
    <row r="5" spans="1:17" ht="13.8" thickBot="1" x14ac:dyDescent="0.25">
      <c r="A5" s="5" t="s">
        <v>4</v>
      </c>
      <c r="B5" s="184"/>
      <c r="C5" s="185"/>
      <c r="D5" s="185"/>
      <c r="E5" s="185"/>
      <c r="F5" s="185"/>
      <c r="G5" s="185"/>
      <c r="H5" s="185"/>
      <c r="I5" s="185"/>
      <c r="J5" s="186"/>
      <c r="K5" s="7" t="s">
        <v>116</v>
      </c>
      <c r="L5" s="173">
        <v>360</v>
      </c>
      <c r="M5" s="174"/>
      <c r="N5" s="174"/>
      <c r="O5" s="174"/>
      <c r="P5" s="174"/>
      <c r="Q5" s="175"/>
    </row>
    <row r="6" spans="1:17" ht="13.8" thickBot="1" x14ac:dyDescent="0.25">
      <c r="A6" s="5" t="s">
        <v>5</v>
      </c>
      <c r="B6" s="184"/>
      <c r="C6" s="185"/>
      <c r="D6" s="185"/>
      <c r="E6" s="185"/>
      <c r="F6" s="185"/>
      <c r="G6" s="185"/>
      <c r="H6" s="185"/>
      <c r="I6" s="185"/>
      <c r="J6" s="186"/>
      <c r="K6" s="80" t="s">
        <v>117</v>
      </c>
      <c r="L6" s="147">
        <v>12.5</v>
      </c>
      <c r="M6" s="158"/>
      <c r="N6" s="158"/>
      <c r="O6" s="158"/>
      <c r="P6" s="158"/>
      <c r="Q6" s="148"/>
    </row>
    <row r="7" spans="1:17" ht="13.8" thickBot="1" x14ac:dyDescent="0.25">
      <c r="A7" s="8" t="s">
        <v>137</v>
      </c>
      <c r="B7" s="184"/>
      <c r="C7" s="185"/>
      <c r="D7" s="185"/>
      <c r="E7" s="185"/>
      <c r="F7" s="185"/>
      <c r="G7" s="185"/>
      <c r="H7" s="185"/>
      <c r="I7" s="185"/>
      <c r="J7" s="186"/>
      <c r="K7" s="9" t="s">
        <v>6</v>
      </c>
      <c r="L7" s="159">
        <f>L5*L6</f>
        <v>4500</v>
      </c>
      <c r="M7" s="160"/>
      <c r="N7" s="160"/>
      <c r="O7" s="160"/>
      <c r="P7" s="160"/>
      <c r="Q7" s="161"/>
    </row>
    <row r="8" spans="1:17" ht="13.15" x14ac:dyDescent="0.2">
      <c r="A8" s="187" t="s">
        <v>7</v>
      </c>
      <c r="B8" s="189" t="s">
        <v>8</v>
      </c>
      <c r="C8" s="190"/>
      <c r="D8" s="191"/>
      <c r="E8" s="195" t="s">
        <v>9</v>
      </c>
      <c r="F8" s="190"/>
      <c r="G8" s="191"/>
      <c r="H8" s="196" t="s">
        <v>123</v>
      </c>
      <c r="I8" s="198" t="s">
        <v>11</v>
      </c>
      <c r="J8" s="200" t="s">
        <v>125</v>
      </c>
      <c r="K8" s="10" t="s">
        <v>12</v>
      </c>
      <c r="L8" s="138" t="s">
        <v>13</v>
      </c>
      <c r="M8" s="139"/>
      <c r="N8" s="139"/>
      <c r="O8" s="139"/>
      <c r="P8" s="139"/>
      <c r="Q8" s="140"/>
    </row>
    <row r="9" spans="1:17" ht="13.8" thickBot="1" x14ac:dyDescent="0.25">
      <c r="A9" s="188"/>
      <c r="B9" s="192"/>
      <c r="C9" s="193"/>
      <c r="D9" s="194"/>
      <c r="E9" s="192"/>
      <c r="F9" s="193"/>
      <c r="G9" s="194"/>
      <c r="H9" s="197"/>
      <c r="I9" s="199"/>
      <c r="J9" s="201"/>
      <c r="K9" s="11" t="s">
        <v>14</v>
      </c>
      <c r="L9" s="141" t="s">
        <v>118</v>
      </c>
      <c r="M9" s="142"/>
      <c r="N9" s="12" t="s">
        <v>119</v>
      </c>
      <c r="O9" s="12" t="s">
        <v>15</v>
      </c>
      <c r="P9" s="141" t="s">
        <v>130</v>
      </c>
      <c r="Q9" s="143"/>
    </row>
    <row r="10" spans="1:17" ht="14.4" x14ac:dyDescent="0.2">
      <c r="A10" s="13"/>
      <c r="B10" s="14"/>
      <c r="C10" s="15" t="s">
        <v>16</v>
      </c>
      <c r="D10" s="16"/>
      <c r="E10" s="14"/>
      <c r="F10" s="182" t="s">
        <v>129</v>
      </c>
      <c r="G10" s="182"/>
      <c r="H10" s="182"/>
      <c r="I10" s="182"/>
      <c r="J10" s="183"/>
      <c r="K10" s="17" t="s">
        <v>121</v>
      </c>
      <c r="L10" s="145">
        <v>107</v>
      </c>
      <c r="M10" s="146"/>
      <c r="N10" s="18">
        <v>75</v>
      </c>
      <c r="O10" s="19">
        <v>24</v>
      </c>
      <c r="P10" s="147">
        <v>80</v>
      </c>
      <c r="Q10" s="148"/>
    </row>
    <row r="11" spans="1:17" ht="13.15" x14ac:dyDescent="0.2">
      <c r="A11" s="20" t="s">
        <v>17</v>
      </c>
      <c r="B11" s="21"/>
      <c r="C11" s="22"/>
      <c r="D11" s="23"/>
      <c r="E11" s="24"/>
      <c r="F11" s="25"/>
      <c r="G11" s="2"/>
      <c r="H11" s="26"/>
      <c r="I11" s="27"/>
      <c r="J11" s="28"/>
      <c r="K11" s="17" t="s">
        <v>122</v>
      </c>
      <c r="L11" s="145">
        <v>75</v>
      </c>
      <c r="M11" s="146"/>
      <c r="N11" s="19">
        <v>63</v>
      </c>
      <c r="O11" s="18">
        <v>50</v>
      </c>
      <c r="P11" s="145">
        <v>68</v>
      </c>
      <c r="Q11" s="149"/>
    </row>
    <row r="12" spans="1:17" ht="15.05" x14ac:dyDescent="0.2">
      <c r="A12" s="82" t="s">
        <v>18</v>
      </c>
      <c r="B12" s="120" t="s">
        <v>126</v>
      </c>
      <c r="C12" s="121"/>
      <c r="D12" s="122"/>
      <c r="E12" s="120" t="s">
        <v>128</v>
      </c>
      <c r="F12" s="121"/>
      <c r="G12" s="122"/>
      <c r="H12" s="120" t="s">
        <v>127</v>
      </c>
      <c r="I12" s="123"/>
      <c r="J12" s="123"/>
      <c r="K12" s="81" t="s">
        <v>120</v>
      </c>
      <c r="L12" s="150">
        <f>L10-L11</f>
        <v>32</v>
      </c>
      <c r="M12" s="151"/>
      <c r="N12" s="31">
        <f>N10-N11</f>
        <v>12</v>
      </c>
      <c r="O12" s="31">
        <f>O10-O11</f>
        <v>-26</v>
      </c>
      <c r="P12" s="152">
        <f>P10-P11</f>
        <v>12</v>
      </c>
      <c r="Q12" s="153"/>
    </row>
    <row r="13" spans="1:17" x14ac:dyDescent="0.2">
      <c r="A13" s="83" t="s">
        <v>19</v>
      </c>
      <c r="B13" s="19">
        <v>15</v>
      </c>
      <c r="C13" s="83" t="s">
        <v>20</v>
      </c>
      <c r="D13" s="125" t="s">
        <v>21</v>
      </c>
      <c r="E13" s="84">
        <v>13</v>
      </c>
      <c r="F13" s="125"/>
      <c r="G13" s="125" t="s">
        <v>21</v>
      </c>
      <c r="H13" s="84">
        <v>0.3</v>
      </c>
      <c r="I13" s="125">
        <f t="shared" ref="I13:I19" si="0">B13*E13*H13</f>
        <v>58.5</v>
      </c>
      <c r="J13" s="125"/>
      <c r="K13" s="154"/>
      <c r="L13" s="154"/>
      <c r="M13" s="154"/>
      <c r="N13" s="154"/>
      <c r="O13" s="154"/>
      <c r="P13" s="154"/>
      <c r="Q13" s="155"/>
    </row>
    <row r="14" spans="1:17" ht="13.15" thickBot="1" x14ac:dyDescent="0.25">
      <c r="A14" s="83" t="s">
        <v>23</v>
      </c>
      <c r="B14" s="19"/>
      <c r="C14" s="83" t="s">
        <v>20</v>
      </c>
      <c r="D14" s="125" t="s">
        <v>21</v>
      </c>
      <c r="E14" s="84"/>
      <c r="F14" s="125"/>
      <c r="G14" s="125" t="s">
        <v>21</v>
      </c>
      <c r="H14" s="84"/>
      <c r="I14" s="125">
        <f t="shared" si="0"/>
        <v>0</v>
      </c>
      <c r="J14" s="125"/>
      <c r="K14" s="156"/>
      <c r="L14" s="156"/>
      <c r="M14" s="156"/>
      <c r="N14" s="156"/>
      <c r="O14" s="156"/>
      <c r="P14" s="156"/>
      <c r="Q14" s="157"/>
    </row>
    <row r="15" spans="1:17" x14ac:dyDescent="0.2">
      <c r="A15" s="83" t="s">
        <v>24</v>
      </c>
      <c r="B15" s="19"/>
      <c r="C15" s="83" t="s">
        <v>20</v>
      </c>
      <c r="D15" s="125" t="s">
        <v>21</v>
      </c>
      <c r="E15" s="84"/>
      <c r="F15" s="125"/>
      <c r="G15" s="125" t="s">
        <v>21</v>
      </c>
      <c r="H15" s="84"/>
      <c r="I15" s="125">
        <f t="shared" si="0"/>
        <v>0</v>
      </c>
      <c r="J15" s="125"/>
      <c r="K15" s="32" t="s">
        <v>25</v>
      </c>
      <c r="L15" s="33"/>
      <c r="M15" s="33"/>
      <c r="N15" s="33"/>
      <c r="O15" s="34"/>
      <c r="P15" s="35" t="s">
        <v>26</v>
      </c>
      <c r="Q15" s="36">
        <v>0.12</v>
      </c>
    </row>
    <row r="16" spans="1:17" ht="13.15" thickBot="1" x14ac:dyDescent="0.25">
      <c r="A16" s="83" t="s">
        <v>27</v>
      </c>
      <c r="B16" s="19"/>
      <c r="C16" s="83" t="s">
        <v>20</v>
      </c>
      <c r="D16" s="125" t="s">
        <v>21</v>
      </c>
      <c r="E16" s="84"/>
      <c r="F16" s="125"/>
      <c r="G16" s="125" t="s">
        <v>21</v>
      </c>
      <c r="H16" s="84"/>
      <c r="I16" s="125">
        <f t="shared" si="0"/>
        <v>0</v>
      </c>
      <c r="J16" s="125"/>
      <c r="K16" s="37" t="s">
        <v>28</v>
      </c>
      <c r="L16" s="129"/>
      <c r="M16" s="129"/>
      <c r="N16" s="129"/>
      <c r="O16" s="38"/>
      <c r="P16" s="39" t="s">
        <v>26</v>
      </c>
      <c r="Q16" s="130">
        <f>1-Q15</f>
        <v>0.88</v>
      </c>
    </row>
    <row r="17" spans="1:17" ht="13.15" x14ac:dyDescent="0.2">
      <c r="A17" s="83" t="s">
        <v>29</v>
      </c>
      <c r="B17" s="19"/>
      <c r="C17" s="83" t="s">
        <v>20</v>
      </c>
      <c r="D17" s="125" t="s">
        <v>21</v>
      </c>
      <c r="E17" s="84"/>
      <c r="F17" s="125"/>
      <c r="G17" s="125" t="s">
        <v>21</v>
      </c>
      <c r="H17" s="84"/>
      <c r="I17" s="125">
        <f t="shared" si="0"/>
        <v>0</v>
      </c>
      <c r="J17" s="125"/>
      <c r="K17" s="134" t="s">
        <v>30</v>
      </c>
      <c r="L17" s="134"/>
      <c r="M17" s="134"/>
      <c r="N17" s="134"/>
      <c r="O17" s="134"/>
      <c r="P17" s="134"/>
      <c r="Q17" s="135"/>
    </row>
    <row r="18" spans="1:17" x14ac:dyDescent="0.2">
      <c r="A18" s="83" t="s">
        <v>31</v>
      </c>
      <c r="B18" s="19"/>
      <c r="C18" s="83" t="s">
        <v>20</v>
      </c>
      <c r="D18" s="125" t="s">
        <v>21</v>
      </c>
      <c r="E18" s="84"/>
      <c r="F18" s="125"/>
      <c r="G18" s="125" t="s">
        <v>21</v>
      </c>
      <c r="H18" s="84"/>
      <c r="I18" s="125">
        <f t="shared" si="0"/>
        <v>0</v>
      </c>
      <c r="J18" s="125"/>
      <c r="K18" s="40" t="s">
        <v>32</v>
      </c>
      <c r="L18" s="41">
        <v>5</v>
      </c>
      <c r="M18" s="114" t="s">
        <v>33</v>
      </c>
      <c r="N18" s="42" t="s">
        <v>26</v>
      </c>
      <c r="O18" s="43">
        <v>2</v>
      </c>
      <c r="P18" s="44" t="s">
        <v>26</v>
      </c>
      <c r="Q18" s="45">
        <f>L18*O18</f>
        <v>10</v>
      </c>
    </row>
    <row r="19" spans="1:17" x14ac:dyDescent="0.2">
      <c r="A19" s="83" t="s">
        <v>34</v>
      </c>
      <c r="B19" s="19">
        <v>15</v>
      </c>
      <c r="C19" s="83" t="s">
        <v>20</v>
      </c>
      <c r="D19" s="125" t="s">
        <v>21</v>
      </c>
      <c r="E19" s="19">
        <v>145</v>
      </c>
      <c r="F19" s="125"/>
      <c r="G19" s="125" t="s">
        <v>21</v>
      </c>
      <c r="H19" s="84">
        <v>0.3</v>
      </c>
      <c r="I19" s="125">
        <f t="shared" si="0"/>
        <v>652.5</v>
      </c>
      <c r="J19" s="125"/>
      <c r="K19" s="40" t="s">
        <v>35</v>
      </c>
      <c r="L19" s="41">
        <v>0.06</v>
      </c>
      <c r="M19" s="42" t="s">
        <v>36</v>
      </c>
      <c r="N19" s="42" t="s">
        <v>21</v>
      </c>
      <c r="O19" s="79">
        <f>L5</f>
        <v>360</v>
      </c>
      <c r="P19" s="44" t="s">
        <v>26</v>
      </c>
      <c r="Q19" s="45">
        <f>L19*O19</f>
        <v>21.599999999999998</v>
      </c>
    </row>
    <row r="20" spans="1:17" x14ac:dyDescent="0.2">
      <c r="A20" s="83" t="s">
        <v>37</v>
      </c>
      <c r="B20" s="19"/>
      <c r="C20" s="83" t="s">
        <v>20</v>
      </c>
      <c r="D20" s="125" t="s">
        <v>21</v>
      </c>
      <c r="E20" s="84"/>
      <c r="F20" s="125"/>
      <c r="G20" s="125" t="s">
        <v>21</v>
      </c>
      <c r="H20" s="84"/>
      <c r="I20" s="125">
        <f>B20*E20*H20</f>
        <v>0</v>
      </c>
      <c r="J20" s="125"/>
      <c r="K20" s="46" t="s">
        <v>38</v>
      </c>
      <c r="L20" s="42"/>
      <c r="M20" s="42"/>
      <c r="N20" s="42" t="s">
        <v>26</v>
      </c>
      <c r="O20" s="43"/>
      <c r="P20" s="44"/>
      <c r="Q20" s="45"/>
    </row>
    <row r="21" spans="1:17" ht="13.8" thickBot="1" x14ac:dyDescent="0.25">
      <c r="A21" s="83" t="s">
        <v>39</v>
      </c>
      <c r="B21" s="19"/>
      <c r="C21" s="83" t="s">
        <v>20</v>
      </c>
      <c r="D21" s="125" t="s">
        <v>21</v>
      </c>
      <c r="E21" s="84"/>
      <c r="F21" s="125"/>
      <c r="G21" s="125" t="s">
        <v>21</v>
      </c>
      <c r="H21" s="84"/>
      <c r="I21" s="125">
        <f t="shared" ref="I21" si="1">B21*E22*H21</f>
        <v>0</v>
      </c>
      <c r="J21" s="125"/>
      <c r="K21" s="47" t="s">
        <v>40</v>
      </c>
      <c r="L21" s="48">
        <f>L7</f>
        <v>4500</v>
      </c>
      <c r="M21" s="48" t="s">
        <v>21</v>
      </c>
      <c r="N21" s="48">
        <f>O20</f>
        <v>0</v>
      </c>
      <c r="O21" s="127" t="s">
        <v>41</v>
      </c>
      <c r="P21" s="49" t="s">
        <v>26</v>
      </c>
      <c r="Q21" s="128">
        <f>L21*O20*(1/60)</f>
        <v>0</v>
      </c>
    </row>
    <row r="22" spans="1:17" ht="13.15" x14ac:dyDescent="0.2">
      <c r="A22" s="85" t="s">
        <v>42</v>
      </c>
      <c r="B22" s="86"/>
      <c r="C22" s="87"/>
      <c r="D22" s="88"/>
      <c r="E22" s="86"/>
      <c r="F22" s="87"/>
      <c r="G22" s="89"/>
      <c r="H22" s="90"/>
      <c r="I22" s="125"/>
      <c r="J22" s="125"/>
      <c r="K22" s="134" t="s">
        <v>43</v>
      </c>
      <c r="L22" s="134"/>
      <c r="M22" s="134"/>
      <c r="N22" s="134"/>
      <c r="O22" s="134"/>
      <c r="P22" s="134"/>
      <c r="Q22" s="135"/>
    </row>
    <row r="23" spans="1:17" x14ac:dyDescent="0.2">
      <c r="A23" s="83" t="s">
        <v>44</v>
      </c>
      <c r="B23" s="91">
        <v>225</v>
      </c>
      <c r="C23" s="83" t="s">
        <v>20</v>
      </c>
      <c r="D23" s="125" t="s">
        <v>21</v>
      </c>
      <c r="E23" s="84">
        <v>26.5</v>
      </c>
      <c r="F23" s="125" t="s">
        <v>22</v>
      </c>
      <c r="G23" s="125" t="s">
        <v>21</v>
      </c>
      <c r="H23" s="84">
        <v>0.05</v>
      </c>
      <c r="I23" s="125">
        <f t="shared" ref="I23:I31" si="2">B23*E23*H23</f>
        <v>298.125</v>
      </c>
      <c r="J23" s="125"/>
      <c r="K23" s="40" t="s">
        <v>45</v>
      </c>
      <c r="L23" s="41"/>
      <c r="M23" s="42" t="s">
        <v>21</v>
      </c>
      <c r="N23" s="41"/>
      <c r="O23" s="44" t="s">
        <v>46</v>
      </c>
      <c r="P23" s="44" t="s">
        <v>26</v>
      </c>
      <c r="Q23" s="50">
        <f>L23*N23</f>
        <v>0</v>
      </c>
    </row>
    <row r="24" spans="1:17" x14ac:dyDescent="0.2">
      <c r="A24" s="83" t="s">
        <v>47</v>
      </c>
      <c r="B24" s="19"/>
      <c r="C24" s="83" t="s">
        <v>20</v>
      </c>
      <c r="D24" s="125" t="s">
        <v>21</v>
      </c>
      <c r="E24" s="84"/>
      <c r="F24" s="125" t="s">
        <v>22</v>
      </c>
      <c r="G24" s="125" t="s">
        <v>21</v>
      </c>
      <c r="H24" s="84"/>
      <c r="I24" s="125">
        <f t="shared" si="2"/>
        <v>0</v>
      </c>
      <c r="J24" s="125"/>
      <c r="K24" s="40" t="s">
        <v>48</v>
      </c>
      <c r="L24" s="41"/>
      <c r="M24" s="42" t="s">
        <v>21</v>
      </c>
      <c r="N24" s="41"/>
      <c r="O24" s="44" t="s">
        <v>46</v>
      </c>
      <c r="P24" s="44" t="s">
        <v>26</v>
      </c>
      <c r="Q24" s="50">
        <f>L24*N24</f>
        <v>0</v>
      </c>
    </row>
    <row r="25" spans="1:17" x14ac:dyDescent="0.2">
      <c r="A25" s="83" t="s">
        <v>49</v>
      </c>
      <c r="B25" s="19"/>
      <c r="C25" s="83" t="s">
        <v>20</v>
      </c>
      <c r="D25" s="125" t="s">
        <v>21</v>
      </c>
      <c r="E25" s="84"/>
      <c r="F25" s="125" t="s">
        <v>22</v>
      </c>
      <c r="G25" s="125" t="s">
        <v>21</v>
      </c>
      <c r="H25" s="84"/>
      <c r="I25" s="125">
        <f t="shared" si="2"/>
        <v>0</v>
      </c>
      <c r="J25" s="125"/>
      <c r="K25" s="40" t="s">
        <v>50</v>
      </c>
      <c r="L25" s="41"/>
      <c r="M25" s="42" t="s">
        <v>21</v>
      </c>
      <c r="N25" s="41">
        <v>1</v>
      </c>
      <c r="O25" s="44" t="s">
        <v>46</v>
      </c>
      <c r="P25" s="44" t="s">
        <v>26</v>
      </c>
      <c r="Q25" s="50">
        <f>L25*N25</f>
        <v>0</v>
      </c>
    </row>
    <row r="26" spans="1:17" ht="13.15" thickBot="1" x14ac:dyDescent="0.25">
      <c r="A26" s="83" t="s">
        <v>51</v>
      </c>
      <c r="B26" s="19"/>
      <c r="C26" s="83" t="s">
        <v>20</v>
      </c>
      <c r="D26" s="125" t="s">
        <v>21</v>
      </c>
      <c r="E26" s="84"/>
      <c r="F26" s="125" t="s">
        <v>22</v>
      </c>
      <c r="G26" s="125" t="s">
        <v>21</v>
      </c>
      <c r="H26" s="84"/>
      <c r="I26" s="125">
        <f t="shared" si="2"/>
        <v>0</v>
      </c>
      <c r="J26" s="125"/>
      <c r="K26" s="40" t="s">
        <v>52</v>
      </c>
      <c r="L26" s="41"/>
      <c r="M26" s="42" t="s">
        <v>21</v>
      </c>
      <c r="N26" s="41"/>
      <c r="O26" s="44" t="s">
        <v>53</v>
      </c>
      <c r="P26" s="44" t="s">
        <v>26</v>
      </c>
      <c r="Q26" s="51">
        <f>L26*N26</f>
        <v>0</v>
      </c>
    </row>
    <row r="27" spans="1:17" ht="13.8" thickBot="1" x14ac:dyDescent="0.25">
      <c r="A27" s="83" t="s">
        <v>54</v>
      </c>
      <c r="B27" s="19"/>
      <c r="C27" s="83" t="s">
        <v>20</v>
      </c>
      <c r="D27" s="125" t="s">
        <v>21</v>
      </c>
      <c r="E27" s="84"/>
      <c r="F27" s="125" t="s">
        <v>22</v>
      </c>
      <c r="G27" s="125" t="s">
        <v>21</v>
      </c>
      <c r="H27" s="84"/>
      <c r="I27" s="125">
        <f t="shared" si="2"/>
        <v>0</v>
      </c>
      <c r="J27" s="125"/>
      <c r="K27" s="52"/>
      <c r="L27" s="52"/>
      <c r="M27" s="52"/>
      <c r="N27" s="52"/>
      <c r="O27" s="52"/>
      <c r="P27" s="52"/>
      <c r="Q27" s="53">
        <f>SUM(Q23:Q26)</f>
        <v>0</v>
      </c>
    </row>
    <row r="28" spans="1:17" ht="13.15" x14ac:dyDescent="0.2">
      <c r="A28" s="83" t="s">
        <v>55</v>
      </c>
      <c r="B28" s="19"/>
      <c r="C28" s="83" t="s">
        <v>20</v>
      </c>
      <c r="D28" s="125" t="s">
        <v>21</v>
      </c>
      <c r="E28" s="84"/>
      <c r="F28" s="125" t="s">
        <v>22</v>
      </c>
      <c r="G28" s="125" t="s">
        <v>21</v>
      </c>
      <c r="H28" s="84"/>
      <c r="I28" s="125">
        <f t="shared" si="2"/>
        <v>0</v>
      </c>
      <c r="J28" s="125"/>
      <c r="K28" s="134" t="s">
        <v>56</v>
      </c>
      <c r="L28" s="134"/>
      <c r="M28" s="134"/>
      <c r="N28" s="134"/>
      <c r="O28" s="134"/>
      <c r="P28" s="134"/>
      <c r="Q28" s="135"/>
    </row>
    <row r="29" spans="1:17" x14ac:dyDescent="0.2">
      <c r="A29" s="83" t="s">
        <v>57</v>
      </c>
      <c r="B29" s="19">
        <v>250</v>
      </c>
      <c r="C29" s="83" t="s">
        <v>20</v>
      </c>
      <c r="D29" s="125" t="s">
        <v>21</v>
      </c>
      <c r="E29" s="84">
        <v>35.5</v>
      </c>
      <c r="F29" s="125" t="s">
        <v>22</v>
      </c>
      <c r="G29" s="125" t="s">
        <v>21</v>
      </c>
      <c r="H29" s="84">
        <v>0.05</v>
      </c>
      <c r="I29" s="125">
        <f t="shared" si="2"/>
        <v>443.75</v>
      </c>
      <c r="J29" s="125"/>
      <c r="K29" s="29" t="s">
        <v>58</v>
      </c>
      <c r="L29" s="30"/>
      <c r="M29" s="30"/>
      <c r="N29" s="30"/>
      <c r="O29" s="54"/>
      <c r="P29" s="44"/>
      <c r="Q29" s="55"/>
    </row>
    <row r="30" spans="1:17" ht="13.15" thickBot="1" x14ac:dyDescent="0.25">
      <c r="A30" s="83" t="s">
        <v>59</v>
      </c>
      <c r="B30" s="19"/>
      <c r="C30" s="83" t="s">
        <v>20</v>
      </c>
      <c r="D30" s="125" t="s">
        <v>21</v>
      </c>
      <c r="E30" s="84"/>
      <c r="F30" s="125" t="s">
        <v>22</v>
      </c>
      <c r="G30" s="125" t="s">
        <v>21</v>
      </c>
      <c r="H30" s="84"/>
      <c r="I30" s="125">
        <f t="shared" si="2"/>
        <v>0</v>
      </c>
      <c r="J30" s="125"/>
      <c r="K30" s="56" t="s">
        <v>60</v>
      </c>
      <c r="L30" s="127"/>
      <c r="M30" s="127"/>
      <c r="N30" s="127"/>
      <c r="O30" s="49"/>
      <c r="P30" s="49" t="s">
        <v>26</v>
      </c>
      <c r="Q30" s="57">
        <f>I47/I55</f>
        <v>0.97012183841553645</v>
      </c>
    </row>
    <row r="31" spans="1:17" ht="13.15" x14ac:dyDescent="0.2">
      <c r="A31" s="83" t="s">
        <v>61</v>
      </c>
      <c r="B31" s="92">
        <v>360</v>
      </c>
      <c r="C31" s="83" t="s">
        <v>20</v>
      </c>
      <c r="D31" s="125" t="s">
        <v>21</v>
      </c>
      <c r="E31" s="84">
        <v>49</v>
      </c>
      <c r="F31" s="125" t="s">
        <v>22</v>
      </c>
      <c r="G31" s="125" t="s">
        <v>21</v>
      </c>
      <c r="H31" s="84">
        <v>4.4999999999999998E-2</v>
      </c>
      <c r="I31" s="125">
        <f t="shared" si="2"/>
        <v>793.8</v>
      </c>
      <c r="J31" s="125"/>
      <c r="K31" s="134" t="s">
        <v>62</v>
      </c>
      <c r="L31" s="134"/>
      <c r="M31" s="134"/>
      <c r="N31" s="134"/>
      <c r="O31" s="134"/>
      <c r="P31" s="134"/>
      <c r="Q31" s="135"/>
    </row>
    <row r="32" spans="1:17" ht="13.15" x14ac:dyDescent="0.2">
      <c r="A32" s="85" t="s">
        <v>63</v>
      </c>
      <c r="B32" s="93"/>
      <c r="C32" s="94"/>
      <c r="D32" s="95"/>
      <c r="E32" s="93"/>
      <c r="F32" s="94"/>
      <c r="G32" s="125"/>
      <c r="H32" s="96"/>
      <c r="I32" s="125"/>
      <c r="J32" s="125"/>
      <c r="K32" s="40" t="s">
        <v>64</v>
      </c>
      <c r="L32" s="42"/>
      <c r="M32" s="42"/>
      <c r="N32" s="42"/>
      <c r="O32" s="54"/>
      <c r="P32" s="44" t="s">
        <v>26</v>
      </c>
      <c r="Q32" s="58"/>
    </row>
    <row r="33" spans="1:17" ht="13.8" thickBot="1" x14ac:dyDescent="0.25">
      <c r="A33" s="83" t="s">
        <v>65</v>
      </c>
      <c r="B33" s="19">
        <v>30</v>
      </c>
      <c r="C33" s="83" t="s">
        <v>20</v>
      </c>
      <c r="D33" s="125" t="s">
        <v>21</v>
      </c>
      <c r="E33" s="116">
        <v>32</v>
      </c>
      <c r="F33" s="125" t="s">
        <v>22</v>
      </c>
      <c r="G33" s="125" t="s">
        <v>21</v>
      </c>
      <c r="H33" s="19">
        <v>0.3</v>
      </c>
      <c r="I33" s="125">
        <f>B33*E33*H33</f>
        <v>288</v>
      </c>
      <c r="J33" s="125"/>
      <c r="K33" s="48" t="s">
        <v>66</v>
      </c>
      <c r="L33" s="127"/>
      <c r="M33" s="127"/>
      <c r="N33" s="127"/>
      <c r="O33" s="59"/>
      <c r="P33" s="49" t="s">
        <v>26</v>
      </c>
      <c r="Q33" s="60">
        <v>54.7</v>
      </c>
    </row>
    <row r="34" spans="1:17" ht="13.15" x14ac:dyDescent="0.2">
      <c r="A34" s="83" t="s">
        <v>67</v>
      </c>
      <c r="B34" s="19">
        <v>150</v>
      </c>
      <c r="C34" s="83" t="s">
        <v>20</v>
      </c>
      <c r="D34" s="125" t="s">
        <v>21</v>
      </c>
      <c r="E34" s="92">
        <v>27</v>
      </c>
      <c r="F34" s="125" t="s">
        <v>22</v>
      </c>
      <c r="G34" s="125" t="s">
        <v>21</v>
      </c>
      <c r="H34" s="19">
        <v>0.5</v>
      </c>
      <c r="I34" s="125">
        <f>B34*E34*H34</f>
        <v>2025</v>
      </c>
      <c r="J34" s="125"/>
      <c r="K34" s="134" t="s">
        <v>68</v>
      </c>
      <c r="L34" s="134"/>
      <c r="M34" s="134"/>
      <c r="N34" s="134"/>
      <c r="O34" s="134"/>
      <c r="P34" s="134"/>
      <c r="Q34" s="135"/>
    </row>
    <row r="35" spans="1:17" ht="13.15" thickBot="1" x14ac:dyDescent="0.25">
      <c r="A35" s="83" t="s">
        <v>69</v>
      </c>
      <c r="B35" s="19"/>
      <c r="C35" s="83" t="s">
        <v>20</v>
      </c>
      <c r="D35" s="125" t="s">
        <v>21</v>
      </c>
      <c r="E35" s="19"/>
      <c r="F35" s="125" t="s">
        <v>22</v>
      </c>
      <c r="G35" s="125" t="s">
        <v>21</v>
      </c>
      <c r="H35" s="19"/>
      <c r="I35" s="125">
        <f t="shared" ref="I35:I36" si="3">B35*E35*H35</f>
        <v>0</v>
      </c>
      <c r="J35" s="125"/>
      <c r="K35" s="47" t="s">
        <v>70</v>
      </c>
      <c r="L35" s="127"/>
      <c r="M35" s="127"/>
      <c r="N35" s="127"/>
      <c r="O35" s="59"/>
      <c r="P35" s="49" t="s">
        <v>26</v>
      </c>
      <c r="Q35" s="61">
        <f>(L11-Q33)*Q16</f>
        <v>17.863999999999997</v>
      </c>
    </row>
    <row r="36" spans="1:17" ht="13.15" x14ac:dyDescent="0.2">
      <c r="A36" s="83" t="s">
        <v>71</v>
      </c>
      <c r="B36" s="19">
        <v>360</v>
      </c>
      <c r="C36" s="83" t="s">
        <v>20</v>
      </c>
      <c r="D36" s="125" t="s">
        <v>21</v>
      </c>
      <c r="E36" s="92">
        <v>27</v>
      </c>
      <c r="F36" s="125" t="s">
        <v>22</v>
      </c>
      <c r="G36" s="125" t="s">
        <v>21</v>
      </c>
      <c r="H36" s="19">
        <v>0.1</v>
      </c>
      <c r="I36" s="125">
        <f t="shared" si="3"/>
        <v>972</v>
      </c>
      <c r="J36" s="125"/>
      <c r="K36" s="15" t="s">
        <v>72</v>
      </c>
      <c r="L36" s="62"/>
      <c r="M36" s="62"/>
      <c r="N36" s="62"/>
      <c r="O36" s="63"/>
      <c r="P36" s="63"/>
      <c r="Q36" s="64"/>
    </row>
    <row r="37" spans="1:17" ht="16.3" x14ac:dyDescent="0.2">
      <c r="A37" s="85" t="s">
        <v>73</v>
      </c>
      <c r="B37" s="93"/>
      <c r="C37" s="94"/>
      <c r="D37" s="95"/>
      <c r="E37" s="93"/>
      <c r="F37" s="94"/>
      <c r="G37" s="125"/>
      <c r="H37" s="96"/>
      <c r="I37" s="125"/>
      <c r="J37" s="125"/>
      <c r="K37" s="29" t="s">
        <v>74</v>
      </c>
      <c r="L37" s="30"/>
      <c r="M37" s="30"/>
      <c r="N37" s="44" t="s">
        <v>26</v>
      </c>
      <c r="O37" s="115">
        <f>I47/(Q35*1.08)</f>
        <v>478.78080362326057</v>
      </c>
      <c r="P37" s="26"/>
      <c r="Q37" s="66" t="s">
        <v>75</v>
      </c>
    </row>
    <row r="38" spans="1:17" ht="13.15" x14ac:dyDescent="0.2">
      <c r="A38" s="83" t="s">
        <v>76</v>
      </c>
      <c r="B38" s="19"/>
      <c r="C38" s="83" t="s">
        <v>75</v>
      </c>
      <c r="D38" s="125" t="s">
        <v>21</v>
      </c>
      <c r="E38" s="116">
        <f>L12</f>
        <v>32</v>
      </c>
      <c r="F38" s="83" t="s">
        <v>77</v>
      </c>
      <c r="G38" s="125" t="s">
        <v>21</v>
      </c>
      <c r="H38" s="92">
        <v>1.08</v>
      </c>
      <c r="I38" s="125">
        <f>B38*E38*H38</f>
        <v>0</v>
      </c>
      <c r="J38" s="125"/>
      <c r="K38" s="40" t="s">
        <v>78</v>
      </c>
      <c r="L38" s="42"/>
      <c r="M38" s="42"/>
      <c r="N38" s="42"/>
      <c r="O38" s="44"/>
      <c r="P38" s="44"/>
      <c r="Q38" s="67"/>
    </row>
    <row r="39" spans="1:17" ht="13.15" x14ac:dyDescent="0.2">
      <c r="A39" s="97" t="s">
        <v>94</v>
      </c>
      <c r="B39" s="118">
        <f>Q18+Q19</f>
        <v>31.599999999999998</v>
      </c>
      <c r="C39" s="83" t="s">
        <v>75</v>
      </c>
      <c r="D39" s="125" t="s">
        <v>21</v>
      </c>
      <c r="E39" s="116">
        <f>L12</f>
        <v>32</v>
      </c>
      <c r="F39" s="83"/>
      <c r="G39" s="125" t="s">
        <v>21</v>
      </c>
      <c r="H39" s="98"/>
      <c r="I39" s="125">
        <f>B39*E39*Q15*1.08</f>
        <v>131.05152000000001</v>
      </c>
      <c r="J39" s="125"/>
      <c r="K39" s="40"/>
      <c r="L39" s="42"/>
      <c r="M39" s="42"/>
      <c r="N39" s="42"/>
      <c r="O39" s="44"/>
      <c r="P39" s="44"/>
      <c r="Q39" s="67"/>
    </row>
    <row r="40" spans="1:17" ht="13.8" thickBot="1" x14ac:dyDescent="0.25">
      <c r="A40" s="85" t="s">
        <v>79</v>
      </c>
      <c r="B40" s="93"/>
      <c r="C40" s="94"/>
      <c r="D40" s="95"/>
      <c r="E40" s="93"/>
      <c r="F40" s="94"/>
      <c r="G40" s="125"/>
      <c r="H40" s="96"/>
      <c r="I40" s="125"/>
      <c r="J40" s="125"/>
      <c r="K40" s="47"/>
      <c r="L40" s="127"/>
      <c r="M40" s="127"/>
      <c r="N40" s="59" t="s">
        <v>26</v>
      </c>
      <c r="O40" s="68">
        <f>O37*0.47</f>
        <v>225.02697770293244</v>
      </c>
      <c r="P40" s="68"/>
      <c r="Q40" s="69" t="s">
        <v>80</v>
      </c>
    </row>
    <row r="41" spans="1:17" ht="13.15" x14ac:dyDescent="0.2">
      <c r="A41" s="83" t="s">
        <v>81</v>
      </c>
      <c r="B41" s="92">
        <v>2</v>
      </c>
      <c r="C41" s="83" t="s">
        <v>82</v>
      </c>
      <c r="D41" s="125" t="s">
        <v>21</v>
      </c>
      <c r="E41" s="19">
        <v>230</v>
      </c>
      <c r="F41" s="83" t="s">
        <v>83</v>
      </c>
      <c r="G41" s="125"/>
      <c r="H41" s="96"/>
      <c r="I41" s="125">
        <f>B41*E41</f>
        <v>460</v>
      </c>
      <c r="J41" s="125"/>
      <c r="K41" s="15" t="s">
        <v>84</v>
      </c>
      <c r="L41" s="70"/>
      <c r="M41" s="70"/>
      <c r="N41" s="16"/>
      <c r="O41" s="71"/>
      <c r="P41" s="71"/>
      <c r="Q41" s="72"/>
    </row>
    <row r="42" spans="1:17" ht="16.3" x14ac:dyDescent="0.2">
      <c r="A42" s="83" t="s">
        <v>85</v>
      </c>
      <c r="B42" s="92">
        <v>360</v>
      </c>
      <c r="C42" s="97" t="s">
        <v>20</v>
      </c>
      <c r="D42" s="125" t="s">
        <v>21</v>
      </c>
      <c r="E42" s="84">
        <v>1</v>
      </c>
      <c r="F42" s="83" t="s">
        <v>86</v>
      </c>
      <c r="G42" s="125" t="s">
        <v>21</v>
      </c>
      <c r="H42" s="125">
        <v>3.41</v>
      </c>
      <c r="I42" s="125">
        <f>B42*E42*H42</f>
        <v>1227.6000000000001</v>
      </c>
      <c r="J42" s="125"/>
      <c r="K42" s="29" t="s">
        <v>87</v>
      </c>
      <c r="L42" s="42"/>
      <c r="M42" s="42"/>
      <c r="N42" s="54" t="s">
        <v>26</v>
      </c>
      <c r="O42" s="115">
        <f>I67</f>
        <v>0.91924265061833332</v>
      </c>
      <c r="P42" s="65"/>
      <c r="Q42" s="66" t="s">
        <v>88</v>
      </c>
    </row>
    <row r="43" spans="1:17" x14ac:dyDescent="0.2">
      <c r="A43" s="97" t="s">
        <v>113</v>
      </c>
      <c r="B43" s="125">
        <v>1</v>
      </c>
      <c r="C43" s="83"/>
      <c r="D43" s="125"/>
      <c r="E43" s="19">
        <v>200</v>
      </c>
      <c r="F43" s="97" t="s">
        <v>125</v>
      </c>
      <c r="G43" s="125" t="s">
        <v>21</v>
      </c>
      <c r="H43" s="125">
        <v>3.41</v>
      </c>
      <c r="I43" s="125">
        <f>B43*E43*H43</f>
        <v>682</v>
      </c>
      <c r="J43" s="125"/>
      <c r="K43" s="40"/>
      <c r="L43" s="42"/>
      <c r="M43" s="42"/>
      <c r="N43" s="42"/>
      <c r="O43" s="44"/>
      <c r="P43" s="44"/>
      <c r="Q43" s="67"/>
    </row>
    <row r="44" spans="1:17" ht="13.15" x14ac:dyDescent="0.2">
      <c r="A44" s="97" t="s">
        <v>114</v>
      </c>
      <c r="B44" s="19"/>
      <c r="C44" s="97" t="s">
        <v>115</v>
      </c>
      <c r="D44" s="125" t="s">
        <v>21</v>
      </c>
      <c r="E44" s="96"/>
      <c r="F44" s="83"/>
      <c r="G44" s="125"/>
      <c r="H44" s="96"/>
      <c r="I44" s="125">
        <f>B44*E44</f>
        <v>0</v>
      </c>
      <c r="J44" s="125"/>
      <c r="K44" s="40"/>
      <c r="L44" s="42"/>
      <c r="M44" s="42"/>
      <c r="N44" s="54"/>
      <c r="O44" s="65"/>
      <c r="P44" s="65"/>
      <c r="Q44" s="66"/>
    </row>
    <row r="45" spans="1:17" ht="13.15" x14ac:dyDescent="0.2">
      <c r="A45" s="136" t="s">
        <v>89</v>
      </c>
      <c r="B45" s="136"/>
      <c r="C45" s="136"/>
      <c r="D45" s="136"/>
      <c r="E45" s="136"/>
      <c r="F45" s="83"/>
      <c r="G45" s="125"/>
      <c r="H45" s="96"/>
      <c r="I45" s="125">
        <f>SUM(I13:I44)</f>
        <v>8032.3265200000005</v>
      </c>
      <c r="J45" s="125"/>
      <c r="K45" s="73"/>
      <c r="L45" s="2"/>
      <c r="M45" s="2"/>
      <c r="N45" s="42"/>
      <c r="O45" s="44"/>
      <c r="P45" s="44"/>
      <c r="Q45" s="67"/>
    </row>
    <row r="46" spans="1:17" ht="13.8" thickBot="1" x14ac:dyDescent="0.25">
      <c r="A46" s="136" t="s">
        <v>10</v>
      </c>
      <c r="B46" s="136"/>
      <c r="C46" s="136"/>
      <c r="D46" s="136"/>
      <c r="E46" s="136"/>
      <c r="F46" s="83"/>
      <c r="G46" s="125"/>
      <c r="H46" s="31" t="s">
        <v>124</v>
      </c>
      <c r="I46" s="125">
        <f>I45*15/100</f>
        <v>1204.848978</v>
      </c>
      <c r="J46" s="125"/>
      <c r="K46" s="74"/>
      <c r="L46" s="127"/>
      <c r="M46" s="127"/>
      <c r="N46" s="59"/>
      <c r="O46" s="75"/>
      <c r="P46" s="75"/>
      <c r="Q46" s="69"/>
    </row>
    <row r="47" spans="1:17" ht="15.05" x14ac:dyDescent="0.2">
      <c r="A47" s="137" t="s">
        <v>74</v>
      </c>
      <c r="B47" s="137"/>
      <c r="C47" s="137"/>
      <c r="D47" s="137"/>
      <c r="E47" s="137"/>
      <c r="F47" s="99"/>
      <c r="G47" s="126"/>
      <c r="H47" s="96"/>
      <c r="I47" s="126">
        <f>I45+I46</f>
        <v>9237.1754980000005</v>
      </c>
      <c r="J47" s="100">
        <v>1</v>
      </c>
      <c r="K47" s="15" t="s">
        <v>90</v>
      </c>
      <c r="L47" s="16"/>
      <c r="M47" s="16"/>
      <c r="N47" s="16"/>
      <c r="O47" s="71"/>
      <c r="P47" s="71"/>
      <c r="Q47" s="72"/>
    </row>
    <row r="48" spans="1:17" ht="13.15" x14ac:dyDescent="0.2">
      <c r="A48" s="87" t="s">
        <v>91</v>
      </c>
      <c r="B48" s="86"/>
      <c r="C48" s="87"/>
      <c r="D48" s="88"/>
      <c r="E48" s="86"/>
      <c r="F48" s="87"/>
      <c r="G48" s="89"/>
      <c r="H48" s="90"/>
      <c r="I48" s="125"/>
      <c r="J48" s="125"/>
      <c r="K48" s="29" t="s">
        <v>92</v>
      </c>
      <c r="L48" s="42"/>
      <c r="M48" s="42"/>
      <c r="N48" s="54" t="s">
        <v>26</v>
      </c>
      <c r="O48" s="54">
        <f>I67</f>
        <v>0.91924265061833332</v>
      </c>
      <c r="P48" s="54"/>
      <c r="Q48" s="67" t="s">
        <v>88</v>
      </c>
    </row>
    <row r="49" spans="1:17" ht="13.15" x14ac:dyDescent="0.2">
      <c r="A49" s="83" t="s">
        <v>76</v>
      </c>
      <c r="B49" s="125">
        <f>B38</f>
        <v>0</v>
      </c>
      <c r="C49" s="83" t="s">
        <v>75</v>
      </c>
      <c r="D49" s="125" t="s">
        <v>21</v>
      </c>
      <c r="E49" s="117">
        <f>P12</f>
        <v>12</v>
      </c>
      <c r="F49" s="83" t="s">
        <v>93</v>
      </c>
      <c r="G49" s="125" t="s">
        <v>21</v>
      </c>
      <c r="H49" s="125">
        <v>0.68</v>
      </c>
      <c r="I49" s="125">
        <f>H49*E49*B49</f>
        <v>0</v>
      </c>
      <c r="J49" s="125"/>
      <c r="K49" s="40">
        <v>12000</v>
      </c>
      <c r="L49" s="42"/>
      <c r="M49" s="42"/>
      <c r="N49" s="42"/>
      <c r="O49" s="44"/>
      <c r="P49" s="44"/>
      <c r="Q49" s="67"/>
    </row>
    <row r="50" spans="1:17" ht="13.15" x14ac:dyDescent="0.2">
      <c r="A50" s="83" t="s">
        <v>94</v>
      </c>
      <c r="B50" s="119">
        <f>+B39</f>
        <v>31.599999999999998</v>
      </c>
      <c r="C50" s="83" t="s">
        <v>75</v>
      </c>
      <c r="D50" s="125" t="s">
        <v>21</v>
      </c>
      <c r="E50" s="117">
        <f>P12</f>
        <v>12</v>
      </c>
      <c r="F50" s="83" t="s">
        <v>93</v>
      </c>
      <c r="G50" s="125" t="s">
        <v>21</v>
      </c>
      <c r="H50" s="31" t="s">
        <v>95</v>
      </c>
      <c r="I50" s="125">
        <f>B50*E50*Q15*0.68</f>
        <v>30.942720000000001</v>
      </c>
      <c r="J50" s="125"/>
      <c r="K50" s="40"/>
      <c r="L50" s="42"/>
      <c r="M50" s="42"/>
      <c r="N50" s="54"/>
      <c r="O50" s="54"/>
      <c r="P50" s="54"/>
      <c r="Q50" s="67"/>
    </row>
    <row r="51" spans="1:17" x14ac:dyDescent="0.2">
      <c r="A51" s="83" t="s">
        <v>81</v>
      </c>
      <c r="B51" s="92">
        <f>B41</f>
        <v>2</v>
      </c>
      <c r="C51" s="83" t="s">
        <v>82</v>
      </c>
      <c r="D51" s="125" t="s">
        <v>21</v>
      </c>
      <c r="E51" s="19">
        <v>120</v>
      </c>
      <c r="F51" s="83" t="s">
        <v>83</v>
      </c>
      <c r="G51" s="125"/>
      <c r="H51" s="96"/>
      <c r="I51" s="125">
        <f>B51*E51</f>
        <v>240</v>
      </c>
      <c r="J51" s="125"/>
      <c r="K51" s="40"/>
      <c r="L51" s="42"/>
      <c r="M51" s="42"/>
      <c r="N51" s="54"/>
      <c r="O51" s="54"/>
      <c r="P51" s="54"/>
      <c r="Q51" s="67"/>
    </row>
    <row r="52" spans="1:17" x14ac:dyDescent="0.2">
      <c r="A52" s="136" t="s">
        <v>89</v>
      </c>
      <c r="B52" s="136"/>
      <c r="C52" s="136"/>
      <c r="D52" s="136"/>
      <c r="E52" s="136"/>
      <c r="F52" s="83"/>
      <c r="G52" s="125"/>
      <c r="H52" s="96"/>
      <c r="I52" s="125">
        <f>SUM(I49:I51)</f>
        <v>270.94272000000001</v>
      </c>
      <c r="J52" s="125"/>
      <c r="K52" s="29"/>
      <c r="L52" s="42"/>
      <c r="M52" s="42"/>
      <c r="N52" s="42"/>
      <c r="O52" s="44"/>
      <c r="P52" s="44"/>
      <c r="Q52" s="67"/>
    </row>
    <row r="53" spans="1:17" ht="13.15" thickBot="1" x14ac:dyDescent="0.25">
      <c r="A53" s="136" t="s">
        <v>10</v>
      </c>
      <c r="B53" s="136"/>
      <c r="C53" s="136"/>
      <c r="D53" s="136"/>
      <c r="E53" s="136"/>
      <c r="F53" s="83"/>
      <c r="G53" s="125"/>
      <c r="H53" s="125" t="s">
        <v>96</v>
      </c>
      <c r="I53" s="125">
        <f>I52*5/100</f>
        <v>13.547136</v>
      </c>
      <c r="J53" s="125"/>
      <c r="K53" s="74"/>
      <c r="L53" s="127"/>
      <c r="M53" s="127"/>
      <c r="N53" s="59"/>
      <c r="O53" s="59"/>
      <c r="P53" s="59"/>
      <c r="Q53" s="76"/>
    </row>
    <row r="54" spans="1:17" ht="15.05" x14ac:dyDescent="0.2">
      <c r="A54" s="137" t="s">
        <v>97</v>
      </c>
      <c r="B54" s="137"/>
      <c r="C54" s="137"/>
      <c r="D54" s="137"/>
      <c r="E54" s="137"/>
      <c r="F54" s="99"/>
      <c r="G54" s="126"/>
      <c r="H54" s="96"/>
      <c r="I54" s="126">
        <f>SUM(I52:I53)</f>
        <v>284.48985600000003</v>
      </c>
      <c r="J54" s="100">
        <v>2</v>
      </c>
      <c r="K54" s="77"/>
      <c r="L54" s="16"/>
      <c r="M54" s="16"/>
      <c r="N54" s="16"/>
      <c r="O54" s="71"/>
      <c r="P54" s="71"/>
      <c r="Q54" s="72"/>
    </row>
    <row r="55" spans="1:17" ht="13.15" x14ac:dyDescent="0.2">
      <c r="A55" s="101" t="s">
        <v>98</v>
      </c>
      <c r="B55" s="102"/>
      <c r="C55" s="94"/>
      <c r="D55" s="95"/>
      <c r="E55" s="102"/>
      <c r="F55" s="101"/>
      <c r="G55" s="126"/>
      <c r="H55" s="96"/>
      <c r="I55" s="126">
        <f>I47+I54</f>
        <v>9521.6653540000007</v>
      </c>
      <c r="J55" s="126"/>
      <c r="K55" s="40"/>
      <c r="L55" s="42"/>
      <c r="M55" s="42"/>
      <c r="N55" s="54"/>
      <c r="O55" s="26"/>
      <c r="P55" s="26"/>
      <c r="Q55" s="67"/>
    </row>
    <row r="56" spans="1:17" ht="13.15" x14ac:dyDescent="0.2">
      <c r="A56" s="83"/>
      <c r="B56" s="90"/>
      <c r="C56" s="103" t="s">
        <v>99</v>
      </c>
      <c r="D56" s="125"/>
      <c r="E56" s="90"/>
      <c r="F56" s="103"/>
      <c r="G56" s="89"/>
      <c r="H56" s="90"/>
      <c r="I56" s="125"/>
      <c r="J56" s="125"/>
      <c r="K56" s="40"/>
      <c r="L56" s="42"/>
      <c r="M56" s="42"/>
      <c r="N56" s="54"/>
      <c r="O56" s="26"/>
      <c r="P56" s="26"/>
      <c r="Q56" s="67"/>
    </row>
    <row r="57" spans="1:17" ht="15.05" x14ac:dyDescent="0.2">
      <c r="A57" s="83" t="s">
        <v>100</v>
      </c>
      <c r="B57" s="119">
        <f>+B50</f>
        <v>31.599999999999998</v>
      </c>
      <c r="C57" s="104" t="s">
        <v>75</v>
      </c>
      <c r="D57" s="125" t="s">
        <v>21</v>
      </c>
      <c r="E57" s="117">
        <f>L12</f>
        <v>32</v>
      </c>
      <c r="F57" s="83" t="s">
        <v>101</v>
      </c>
      <c r="G57" s="125" t="s">
        <v>21</v>
      </c>
      <c r="H57" s="96" t="s">
        <v>102</v>
      </c>
      <c r="I57" s="125">
        <f>B57*E57*Q16*1.08</f>
        <v>961.04448000000002</v>
      </c>
      <c r="J57" s="100">
        <v>3</v>
      </c>
      <c r="K57" s="40"/>
      <c r="L57" s="42"/>
      <c r="M57" s="42"/>
      <c r="N57" s="54"/>
      <c r="O57" s="26"/>
      <c r="P57" s="26"/>
      <c r="Q57" s="67"/>
    </row>
    <row r="58" spans="1:17" ht="15.65" thickBot="1" x14ac:dyDescent="0.25">
      <c r="A58" s="83" t="s">
        <v>103</v>
      </c>
      <c r="B58" s="119">
        <f>+B50</f>
        <v>31.599999999999998</v>
      </c>
      <c r="C58" s="105" t="s">
        <v>75</v>
      </c>
      <c r="D58" s="125" t="s">
        <v>21</v>
      </c>
      <c r="E58" s="117">
        <f>P12</f>
        <v>12</v>
      </c>
      <c r="F58" s="83" t="s">
        <v>93</v>
      </c>
      <c r="G58" s="125" t="s">
        <v>21</v>
      </c>
      <c r="H58" s="106" t="s">
        <v>104</v>
      </c>
      <c r="I58" s="125">
        <f>B58*E58*Q16*0.68</f>
        <v>226.91327999999999</v>
      </c>
      <c r="J58" s="100">
        <v>4</v>
      </c>
      <c r="K58" s="47"/>
      <c r="L58" s="127"/>
      <c r="M58" s="127"/>
      <c r="N58" s="59"/>
      <c r="O58" s="26"/>
      <c r="P58" s="26"/>
      <c r="Q58" s="76"/>
    </row>
    <row r="59" spans="1:17" ht="13.15" x14ac:dyDescent="0.2">
      <c r="A59" s="101" t="s">
        <v>105</v>
      </c>
      <c r="B59" s="93"/>
      <c r="C59" s="94"/>
      <c r="D59" s="95"/>
      <c r="E59" s="93"/>
      <c r="F59" s="94"/>
      <c r="G59" s="125"/>
      <c r="H59" s="96"/>
      <c r="I59" s="125">
        <f>SUM(I57:I58)</f>
        <v>1187.95776</v>
      </c>
      <c r="J59" s="125"/>
      <c r="K59" s="77" t="s">
        <v>106</v>
      </c>
      <c r="L59" s="78"/>
      <c r="M59" s="78"/>
      <c r="N59" s="78"/>
      <c r="O59" s="78"/>
      <c r="P59" s="78"/>
      <c r="Q59" s="72"/>
    </row>
    <row r="60" spans="1:17" ht="13.15" x14ac:dyDescent="0.2">
      <c r="A60" s="107" t="s">
        <v>109</v>
      </c>
      <c r="B60" s="107"/>
      <c r="C60" s="107"/>
      <c r="D60" s="107"/>
      <c r="E60" s="107"/>
      <c r="F60" s="107"/>
      <c r="G60" s="108"/>
      <c r="H60" s="108"/>
      <c r="I60" s="125">
        <f>I47+I54+I59</f>
        <v>10709.623114</v>
      </c>
      <c r="J60" s="125"/>
      <c r="K60" s="40"/>
      <c r="L60" s="40"/>
      <c r="M60" s="40"/>
      <c r="N60" s="40"/>
      <c r="O60" s="40"/>
      <c r="P60" s="40"/>
      <c r="Q60" s="67"/>
    </row>
    <row r="61" spans="1:17" x14ac:dyDescent="0.2">
      <c r="A61" s="136" t="s">
        <v>10</v>
      </c>
      <c r="B61" s="136"/>
      <c r="C61" s="136"/>
      <c r="D61" s="136"/>
      <c r="E61" s="136"/>
      <c r="F61" s="83"/>
      <c r="G61" s="125"/>
      <c r="H61" s="31" t="s">
        <v>110</v>
      </c>
      <c r="I61" s="125">
        <f>I60*3/100</f>
        <v>321.28869341999996</v>
      </c>
      <c r="J61" s="125"/>
      <c r="K61" s="40"/>
      <c r="L61" s="40"/>
      <c r="M61" s="40"/>
      <c r="N61" s="40"/>
      <c r="O61" s="40"/>
      <c r="P61" s="40"/>
      <c r="Q61" s="67"/>
    </row>
    <row r="62" spans="1:17" ht="13.15" x14ac:dyDescent="0.2">
      <c r="A62" s="133" t="s">
        <v>107</v>
      </c>
      <c r="B62" s="133"/>
      <c r="C62" s="133"/>
      <c r="D62" s="133"/>
      <c r="E62" s="133"/>
      <c r="F62" s="133"/>
      <c r="G62" s="133"/>
      <c r="H62" s="133"/>
      <c r="I62" s="109">
        <f>I60+I61</f>
        <v>11030.91180742</v>
      </c>
      <c r="J62" s="125"/>
      <c r="K62" s="40"/>
      <c r="L62" s="40"/>
      <c r="M62" s="40"/>
      <c r="N62" s="40"/>
      <c r="O62" s="40"/>
      <c r="P62" s="40"/>
      <c r="Q62" s="67"/>
    </row>
    <row r="63" spans="1:17" ht="13.15" x14ac:dyDescent="0.2">
      <c r="A63" s="124"/>
      <c r="B63" s="124"/>
      <c r="C63" s="124"/>
      <c r="D63" s="124"/>
      <c r="E63" s="124"/>
      <c r="F63" s="124"/>
      <c r="G63" s="124"/>
      <c r="H63" s="124" t="s">
        <v>131</v>
      </c>
      <c r="I63" s="109">
        <f>I62/1000</f>
        <v>11.030911807419999</v>
      </c>
      <c r="J63" s="125"/>
      <c r="K63" s="40"/>
      <c r="L63" s="40"/>
      <c r="M63" s="40"/>
      <c r="N63" s="40"/>
      <c r="O63" s="40"/>
      <c r="P63" s="40"/>
      <c r="Q63" s="67"/>
    </row>
    <row r="64" spans="1:17" ht="13.15" x14ac:dyDescent="0.2">
      <c r="A64" s="124"/>
      <c r="B64" s="124"/>
      <c r="C64" s="124"/>
      <c r="D64" s="124"/>
      <c r="E64" s="124"/>
      <c r="F64" s="124"/>
      <c r="G64" s="124"/>
      <c r="H64" s="124" t="s">
        <v>132</v>
      </c>
      <c r="I64" s="109">
        <f>I63*0.29</f>
        <v>3.1989644241517996</v>
      </c>
      <c r="J64" s="125"/>
      <c r="K64" s="40"/>
      <c r="L64" s="40"/>
      <c r="M64" s="40"/>
      <c r="N64" s="40"/>
      <c r="O64" s="40"/>
      <c r="P64" s="40"/>
      <c r="Q64" s="67"/>
    </row>
    <row r="65" spans="1:17" ht="13.15" x14ac:dyDescent="0.2">
      <c r="A65" s="124"/>
      <c r="B65" s="124"/>
      <c r="C65" s="124"/>
      <c r="D65" s="124"/>
      <c r="E65" s="124"/>
      <c r="F65" s="124"/>
      <c r="G65" s="124"/>
      <c r="H65" s="124" t="s">
        <v>133</v>
      </c>
      <c r="I65" s="109">
        <f>I47+I57</f>
        <v>10198.219978000001</v>
      </c>
      <c r="J65" s="125"/>
      <c r="K65" s="40"/>
      <c r="L65" s="40"/>
      <c r="M65" s="40"/>
      <c r="N65" s="40"/>
      <c r="O65" s="40"/>
      <c r="P65" s="40"/>
      <c r="Q65" s="67"/>
    </row>
    <row r="66" spans="1:17" ht="13.15" x14ac:dyDescent="0.2">
      <c r="A66" s="124"/>
      <c r="B66" s="124"/>
      <c r="C66" s="124"/>
      <c r="D66" s="124"/>
      <c r="E66" s="124"/>
      <c r="F66" s="124"/>
      <c r="G66" s="124"/>
      <c r="H66" s="124" t="s">
        <v>134</v>
      </c>
      <c r="I66" s="109">
        <f>I65*0.29</f>
        <v>2957.4837936200001</v>
      </c>
      <c r="J66" s="125"/>
      <c r="K66" s="40"/>
      <c r="L66" s="40"/>
      <c r="M66" s="40"/>
      <c r="N66" s="40"/>
      <c r="O66" s="40"/>
      <c r="P66" s="40"/>
      <c r="Q66" s="67"/>
    </row>
    <row r="67" spans="1:17" ht="13.8" thickBot="1" x14ac:dyDescent="0.25">
      <c r="A67" s="110" t="s">
        <v>108</v>
      </c>
      <c r="B67" s="111"/>
      <c r="C67" s="110"/>
      <c r="D67" s="109"/>
      <c r="E67" s="111"/>
      <c r="F67" s="110"/>
      <c r="G67" s="109"/>
      <c r="H67" s="112"/>
      <c r="I67" s="113">
        <f>I62/12000</f>
        <v>0.91924265061833332</v>
      </c>
      <c r="J67" s="126"/>
      <c r="K67" s="47"/>
      <c r="L67" s="47"/>
      <c r="M67" s="47"/>
      <c r="N67" s="47"/>
      <c r="O67" s="47"/>
      <c r="P67" s="47"/>
      <c r="Q67" s="76"/>
    </row>
  </sheetData>
  <mergeCells count="42">
    <mergeCell ref="A1:J2"/>
    <mergeCell ref="K1:Q2"/>
    <mergeCell ref="B5:J5"/>
    <mergeCell ref="L5:Q5"/>
    <mergeCell ref="B3:J3"/>
    <mergeCell ref="L3:Q3"/>
    <mergeCell ref="B4:J4"/>
    <mergeCell ref="L4:Q4"/>
    <mergeCell ref="B6:J6"/>
    <mergeCell ref="L6:Q6"/>
    <mergeCell ref="B7:J7"/>
    <mergeCell ref="L7:Q7"/>
    <mergeCell ref="A8:A9"/>
    <mergeCell ref="B8:D9"/>
    <mergeCell ref="E8:G9"/>
    <mergeCell ref="H8:H9"/>
    <mergeCell ref="I8:I9"/>
    <mergeCell ref="J8:J9"/>
    <mergeCell ref="K17:Q17"/>
    <mergeCell ref="L8:Q8"/>
    <mergeCell ref="L9:M9"/>
    <mergeCell ref="P9:Q9"/>
    <mergeCell ref="F10:J10"/>
    <mergeCell ref="L10:M10"/>
    <mergeCell ref="P10:Q10"/>
    <mergeCell ref="L11:M11"/>
    <mergeCell ref="P11:Q11"/>
    <mergeCell ref="L12:M12"/>
    <mergeCell ref="P12:Q12"/>
    <mergeCell ref="K13:Q14"/>
    <mergeCell ref="A62:H62"/>
    <mergeCell ref="K22:Q22"/>
    <mergeCell ref="K28:Q28"/>
    <mergeCell ref="K31:Q31"/>
    <mergeCell ref="K34:Q34"/>
    <mergeCell ref="A45:E45"/>
    <mergeCell ref="A46:E46"/>
    <mergeCell ref="A47:E47"/>
    <mergeCell ref="A52:E52"/>
    <mergeCell ref="A53:E53"/>
    <mergeCell ref="A54:E54"/>
    <mergeCell ref="A61:E6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 bedroom</vt:lpstr>
      <vt:lpstr>Master Bedroom Example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Syed Abdul Gaffar</dc:creator>
  <cp:lastModifiedBy>Mohamed suhail</cp:lastModifiedBy>
  <cp:lastPrinted>2013-09-04T04:32:23Z</cp:lastPrinted>
  <dcterms:created xsi:type="dcterms:W3CDTF">2011-12-07T07:05:10Z</dcterms:created>
  <dcterms:modified xsi:type="dcterms:W3CDTF">2025-07-14T08:52:47Z</dcterms:modified>
</cp:coreProperties>
</file>